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"/>
    </mc:Choice>
  </mc:AlternateContent>
  <xr:revisionPtr revIDLastSave="0" documentId="13_ncr:1_{F3380B7C-679B-42A9-9268-0FA9317BE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K" sheetId="14" r:id="rId1"/>
    <sheet name="HATÁRRENDÉSZ" sheetId="12" r:id="rId2"/>
    <sheet name="Idegenrendészeti" sheetId="20" r:id="rId3"/>
    <sheet name="Igrend" sheetId="17" r:id="rId4"/>
    <sheet name="Közlekedés" sheetId="18" r:id="rId5"/>
    <sheet name="Közrendvédelmi" sheetId="19" r:id="rId6"/>
    <sheet name="Előtanulmányi rend" sheetId="22" r:id="rId7"/>
  </sheets>
  <definedNames>
    <definedName name="_1A83.2_1" localSheetId="6">#REF!</definedName>
    <definedName name="_1A83.2_1">#REF!</definedName>
    <definedName name="_2A83.2_2" localSheetId="6">#REF!</definedName>
    <definedName name="_2A83.2_2">#REF!</definedName>
    <definedName name="_3A83.2_3" localSheetId="6">#REF!</definedName>
    <definedName name="_3A83.2_3">#REF!</definedName>
    <definedName name="_4A83.2_4" localSheetId="6">#REF!</definedName>
    <definedName name="_4A83.2_4">#REF!</definedName>
    <definedName name="A83.2" localSheetId="6">#REF!</definedName>
    <definedName name="A83.2" localSheetId="1">#REF!</definedName>
    <definedName name="A83.2">#REF!</definedName>
    <definedName name="k">#REF!</definedName>
    <definedName name="másol" localSheetId="6">#REF!</definedName>
    <definedName name="másol">#REF!</definedName>
    <definedName name="_xlnm.Print_Area" localSheetId="4">Közlekedés!$A$1:$AG$39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32" i="19" l="1"/>
  <c r="AB32" i="19"/>
  <c r="AE32" i="19" s="1"/>
  <c r="AC33" i="18"/>
  <c r="AB33" i="18"/>
  <c r="AE33" i="18" s="1"/>
  <c r="AC31" i="17"/>
  <c r="AB31" i="17"/>
  <c r="AE31" i="17" s="1"/>
  <c r="AC30" i="20"/>
  <c r="AB30" i="20"/>
  <c r="AE30" i="20" s="1"/>
  <c r="AC29" i="12"/>
  <c r="AB29" i="12"/>
  <c r="AE29" i="12" s="1"/>
  <c r="AE34" i="12" s="1"/>
  <c r="AC34" i="12"/>
  <c r="AD14" i="19" l="1"/>
  <c r="AC14" i="19"/>
  <c r="AB14" i="19"/>
  <c r="AE14" i="19" s="1"/>
  <c r="AD14" i="18"/>
  <c r="AC14" i="18"/>
  <c r="AB14" i="18"/>
  <c r="AD13" i="17"/>
  <c r="AC13" i="17"/>
  <c r="AB13" i="17"/>
  <c r="AD13" i="20"/>
  <c r="AC13" i="20"/>
  <c r="AB13" i="20"/>
  <c r="AD13" i="12"/>
  <c r="AC13" i="12"/>
  <c r="AB13" i="12"/>
  <c r="AE14" i="18" l="1"/>
  <c r="AE13" i="20"/>
  <c r="AE13" i="12"/>
  <c r="AE13" i="17"/>
  <c r="AB17" i="18"/>
  <c r="AC17" i="18"/>
  <c r="AD17" i="18"/>
  <c r="AB18" i="18"/>
  <c r="AC18" i="18"/>
  <c r="AD18" i="18"/>
  <c r="AB19" i="18"/>
  <c r="AC19" i="18"/>
  <c r="AD19" i="18"/>
  <c r="AB20" i="18"/>
  <c r="AC20" i="18"/>
  <c r="AD20" i="18"/>
  <c r="AB21" i="18"/>
  <c r="AC21" i="18"/>
  <c r="AD21" i="18"/>
  <c r="AB22" i="18"/>
  <c r="AC22" i="18"/>
  <c r="AD22" i="18"/>
  <c r="AB23" i="18"/>
  <c r="AC23" i="18"/>
  <c r="AD23" i="18"/>
  <c r="AB24" i="18"/>
  <c r="AC24" i="18"/>
  <c r="AD24" i="18"/>
  <c r="AB25" i="18"/>
  <c r="AC25" i="18"/>
  <c r="AD25" i="18"/>
  <c r="AB26" i="18"/>
  <c r="AC26" i="18"/>
  <c r="AD26" i="18"/>
  <c r="AD22" i="12"/>
  <c r="AC22" i="12"/>
  <c r="AB22" i="12"/>
  <c r="AD21" i="12"/>
  <c r="AC21" i="12"/>
  <c r="AB21" i="12"/>
  <c r="AD20" i="12"/>
  <c r="AC20" i="12"/>
  <c r="AB20" i="12"/>
  <c r="AD19" i="12"/>
  <c r="AC19" i="12"/>
  <c r="AB19" i="12"/>
  <c r="AE19" i="12" s="1"/>
  <c r="AD18" i="12"/>
  <c r="AC18" i="12"/>
  <c r="AB18" i="12"/>
  <c r="AD17" i="12"/>
  <c r="AC17" i="12"/>
  <c r="AB17" i="12"/>
  <c r="AD16" i="12"/>
  <c r="AC16" i="12"/>
  <c r="AB16" i="12"/>
  <c r="AE16" i="12" s="1"/>
  <c r="AD15" i="12"/>
  <c r="AC15" i="12"/>
  <c r="AB15" i="12"/>
  <c r="AD14" i="12"/>
  <c r="AC14" i="12"/>
  <c r="AB14" i="12"/>
  <c r="AE14" i="12" s="1"/>
  <c r="AD12" i="12"/>
  <c r="AC12" i="12"/>
  <c r="AB12" i="12"/>
  <c r="AE12" i="12" l="1"/>
  <c r="AE17" i="12"/>
  <c r="AE21" i="12"/>
  <c r="AE20" i="18"/>
  <c r="AE15" i="12"/>
  <c r="AE18" i="12"/>
  <c r="AE22" i="12"/>
  <c r="AE24" i="18"/>
  <c r="AE26" i="18"/>
  <c r="AE23" i="18"/>
  <c r="AE18" i="18"/>
  <c r="AE22" i="18"/>
  <c r="AE17" i="18"/>
  <c r="AE19" i="18"/>
  <c r="AE21" i="18"/>
  <c r="AE25" i="18"/>
  <c r="AE20" i="12"/>
  <c r="K43" i="12" l="1"/>
  <c r="K44" i="12"/>
  <c r="K45" i="12"/>
  <c r="K46" i="12"/>
  <c r="K48" i="12"/>
  <c r="K49" i="12"/>
  <c r="K50" i="12"/>
  <c r="K51" i="12"/>
  <c r="AD46" i="14"/>
  <c r="AC46" i="14"/>
  <c r="AB46" i="14"/>
  <c r="K52" i="12" l="1"/>
  <c r="AE46" i="14"/>
  <c r="G48" i="17"/>
  <c r="K47" i="17"/>
  <c r="G47" i="17"/>
  <c r="AA46" i="17"/>
  <c r="W46" i="17"/>
  <c r="S46" i="17"/>
  <c r="K46" i="17"/>
  <c r="G46" i="17"/>
  <c r="AA51" i="12"/>
  <c r="W51" i="12"/>
  <c r="S51" i="12"/>
  <c r="O51" i="12"/>
  <c r="G51" i="12"/>
  <c r="AA50" i="12"/>
  <c r="W50" i="12"/>
  <c r="S50" i="12"/>
  <c r="G50" i="12"/>
  <c r="AA49" i="12"/>
  <c r="W49" i="12"/>
  <c r="S49" i="12"/>
  <c r="O49" i="12"/>
  <c r="G49" i="12"/>
  <c r="AA48" i="12"/>
  <c r="W48" i="12"/>
  <c r="S48" i="12"/>
  <c r="O48" i="12"/>
  <c r="G48" i="12"/>
  <c r="G47" i="12"/>
  <c r="O46" i="12"/>
  <c r="G46" i="12"/>
  <c r="W45" i="12"/>
  <c r="S45" i="12"/>
  <c r="O45" i="12"/>
  <c r="G45" i="12"/>
  <c r="AA44" i="12"/>
  <c r="W44" i="12"/>
  <c r="S44" i="12"/>
  <c r="O44" i="12"/>
  <c r="G44" i="12"/>
  <c r="AA43" i="12"/>
  <c r="W43" i="12"/>
  <c r="S43" i="12"/>
  <c r="O43" i="12"/>
  <c r="G43" i="12"/>
  <c r="AA47" i="20"/>
  <c r="AA45" i="20"/>
  <c r="W46" i="20"/>
  <c r="W45" i="20"/>
  <c r="S47" i="20"/>
  <c r="S45" i="20"/>
  <c r="O47" i="20"/>
  <c r="K45" i="20"/>
  <c r="K46" i="20"/>
  <c r="K47" i="20"/>
  <c r="G47" i="20"/>
  <c r="AA81" i="14"/>
  <c r="S81" i="14"/>
  <c r="O81" i="14"/>
  <c r="G82" i="14"/>
  <c r="G81" i="14"/>
  <c r="G80" i="14"/>
  <c r="W81" i="14"/>
  <c r="AE46" i="12" l="1"/>
  <c r="AE44" i="12"/>
  <c r="AE48" i="12"/>
  <c r="AA52" i="12"/>
  <c r="AE50" i="12"/>
  <c r="AE45" i="12"/>
  <c r="AE49" i="12"/>
  <c r="AE48" i="17"/>
  <c r="W52" i="12"/>
  <c r="AE47" i="12"/>
  <c r="AE51" i="12"/>
  <c r="O52" i="12"/>
  <c r="S52" i="12"/>
  <c r="G52" i="12"/>
  <c r="AE43" i="12"/>
  <c r="G45" i="20"/>
  <c r="G46" i="20"/>
  <c r="AE52" i="12" l="1"/>
  <c r="Q26" i="19"/>
  <c r="AB12" i="17"/>
  <c r="AC12" i="17"/>
  <c r="AD12" i="17"/>
  <c r="AB14" i="17"/>
  <c r="AC14" i="17"/>
  <c r="AD14" i="17"/>
  <c r="AB15" i="17"/>
  <c r="AC15" i="17"/>
  <c r="AD15" i="17"/>
  <c r="AB16" i="17"/>
  <c r="AC16" i="17"/>
  <c r="AD16" i="17"/>
  <c r="AB17" i="17"/>
  <c r="AC17" i="17"/>
  <c r="AD17" i="17"/>
  <c r="AB18" i="17"/>
  <c r="AC18" i="17"/>
  <c r="AE18" i="17" s="1"/>
  <c r="AD18" i="17"/>
  <c r="AB19" i="17"/>
  <c r="AC19" i="17"/>
  <c r="AD19" i="17"/>
  <c r="AB20" i="17"/>
  <c r="AC20" i="17"/>
  <c r="AD20" i="17"/>
  <c r="AB21" i="17"/>
  <c r="AC21" i="17"/>
  <c r="AD21" i="17"/>
  <c r="AB22" i="17"/>
  <c r="AC22" i="17"/>
  <c r="AD22" i="17"/>
  <c r="AB23" i="17"/>
  <c r="AC23" i="17"/>
  <c r="AD23" i="17"/>
  <c r="AE14" i="17" l="1"/>
  <c r="AE15" i="17"/>
  <c r="AE16" i="17"/>
  <c r="AE12" i="17"/>
  <c r="AE19" i="17"/>
  <c r="AE20" i="17"/>
  <c r="AE22" i="17"/>
  <c r="AE23" i="17"/>
  <c r="AE21" i="17"/>
  <c r="AE17" i="17"/>
  <c r="AB10" i="14"/>
  <c r="AC10" i="14"/>
  <c r="AD10" i="14"/>
  <c r="AB11" i="14"/>
  <c r="AC11" i="14"/>
  <c r="AD11" i="14"/>
  <c r="AB12" i="14"/>
  <c r="AC12" i="14"/>
  <c r="AD12" i="14"/>
  <c r="AB13" i="14"/>
  <c r="AC13" i="14"/>
  <c r="AD13" i="14"/>
  <c r="AB14" i="14"/>
  <c r="AC14" i="14"/>
  <c r="AD14" i="14"/>
  <c r="AB15" i="14"/>
  <c r="AC15" i="14"/>
  <c r="AD15" i="14"/>
  <c r="AB16" i="14"/>
  <c r="AC16" i="14"/>
  <c r="AD16" i="14"/>
  <c r="AB17" i="14"/>
  <c r="AC17" i="14"/>
  <c r="AD17" i="14"/>
  <c r="AB18" i="14"/>
  <c r="AC18" i="14"/>
  <c r="AD18" i="14"/>
  <c r="AB19" i="14"/>
  <c r="AC19" i="14"/>
  <c r="AD19" i="14"/>
  <c r="AB20" i="14"/>
  <c r="AC20" i="14"/>
  <c r="AD20" i="14"/>
  <c r="AB21" i="14"/>
  <c r="AC21" i="14"/>
  <c r="AD21" i="14"/>
  <c r="AB22" i="14"/>
  <c r="AC22" i="14"/>
  <c r="AD22" i="14"/>
  <c r="AB23" i="14"/>
  <c r="AC23" i="14"/>
  <c r="AD23" i="14"/>
  <c r="AB24" i="14"/>
  <c r="AC24" i="14"/>
  <c r="AD24" i="14"/>
  <c r="AB25" i="14"/>
  <c r="AC25" i="14"/>
  <c r="AD25" i="14"/>
  <c r="AB26" i="14"/>
  <c r="AC26" i="14"/>
  <c r="AD26" i="14"/>
  <c r="AB27" i="14"/>
  <c r="AC27" i="14"/>
  <c r="AD27" i="14"/>
  <c r="AB28" i="14"/>
  <c r="AC28" i="14"/>
  <c r="AD28" i="14"/>
  <c r="AB29" i="14"/>
  <c r="AC29" i="14"/>
  <c r="AD29" i="14"/>
  <c r="AB30" i="14"/>
  <c r="AC30" i="14"/>
  <c r="AD30" i="14"/>
  <c r="AB31" i="14"/>
  <c r="AC31" i="14"/>
  <c r="AD31" i="14"/>
  <c r="AB32" i="14"/>
  <c r="AC32" i="14"/>
  <c r="AD32" i="14"/>
  <c r="AB33" i="14"/>
  <c r="AC33" i="14"/>
  <c r="AD33" i="14"/>
  <c r="AB34" i="14"/>
  <c r="AC34" i="14"/>
  <c r="AD34" i="14"/>
  <c r="AB35" i="14"/>
  <c r="AC35" i="14"/>
  <c r="AD35" i="14"/>
  <c r="AB36" i="14"/>
  <c r="AC36" i="14"/>
  <c r="AD36" i="14"/>
  <c r="AB37" i="14"/>
  <c r="AC37" i="14"/>
  <c r="AD37" i="14"/>
  <c r="AB38" i="14"/>
  <c r="AC38" i="14"/>
  <c r="AD38" i="14"/>
  <c r="AB39" i="14"/>
  <c r="AC39" i="14"/>
  <c r="AD39" i="14"/>
  <c r="AB40" i="14"/>
  <c r="AC40" i="14"/>
  <c r="AD40" i="14"/>
  <c r="AB41" i="14"/>
  <c r="AC41" i="14"/>
  <c r="AD41" i="14"/>
  <c r="AB42" i="14"/>
  <c r="AC42" i="14"/>
  <c r="AD42" i="14"/>
  <c r="AB43" i="14"/>
  <c r="AC43" i="14"/>
  <c r="AD43" i="14"/>
  <c r="AB44" i="14"/>
  <c r="AC44" i="14"/>
  <c r="AD44" i="14"/>
  <c r="AB45" i="14"/>
  <c r="AC45" i="14"/>
  <c r="AD45" i="14"/>
  <c r="AB47" i="14"/>
  <c r="AC47" i="14"/>
  <c r="AD47" i="14"/>
  <c r="AB48" i="14"/>
  <c r="AC48" i="14"/>
  <c r="AD48" i="14"/>
  <c r="AB49" i="14"/>
  <c r="AC49" i="14"/>
  <c r="AD49" i="14"/>
  <c r="AB50" i="14"/>
  <c r="AC50" i="14"/>
  <c r="AD50" i="14"/>
  <c r="AB51" i="14"/>
  <c r="AC51" i="14"/>
  <c r="AD51" i="14"/>
  <c r="AB52" i="14"/>
  <c r="AC52" i="14"/>
  <c r="AD52" i="14"/>
  <c r="AB53" i="14"/>
  <c r="AC53" i="14"/>
  <c r="AD53" i="14"/>
  <c r="AB54" i="14"/>
  <c r="AC54" i="14"/>
  <c r="AD54" i="14"/>
  <c r="AB55" i="14"/>
  <c r="AC55" i="14"/>
  <c r="AD55" i="14"/>
  <c r="AB56" i="14"/>
  <c r="AC56" i="14"/>
  <c r="AD56" i="14"/>
  <c r="AB57" i="14"/>
  <c r="AC57" i="14"/>
  <c r="AD57" i="14"/>
  <c r="AB58" i="14"/>
  <c r="AC58" i="14"/>
  <c r="AD58" i="14"/>
  <c r="AB59" i="14"/>
  <c r="AC59" i="14"/>
  <c r="AD59" i="14"/>
  <c r="AB60" i="14"/>
  <c r="AC60" i="14"/>
  <c r="AD60" i="14"/>
  <c r="AB61" i="14"/>
  <c r="AC61" i="14"/>
  <c r="AD61" i="14"/>
  <c r="AB62" i="14"/>
  <c r="AC62" i="14"/>
  <c r="AD62" i="14"/>
  <c r="AB63" i="14"/>
  <c r="AC63" i="14"/>
  <c r="AD63" i="14"/>
  <c r="AB64" i="14"/>
  <c r="AC64" i="14"/>
  <c r="AD64" i="14"/>
  <c r="AB65" i="14"/>
  <c r="AC65" i="14"/>
  <c r="AD65" i="14"/>
  <c r="AB12" i="18"/>
  <c r="AC12" i="18"/>
  <c r="AD12" i="18"/>
  <c r="AB13" i="18"/>
  <c r="AC13" i="18"/>
  <c r="AD13" i="18"/>
  <c r="AB15" i="18"/>
  <c r="AC15" i="18"/>
  <c r="AD15" i="18"/>
  <c r="AB16" i="18"/>
  <c r="AC16" i="18"/>
  <c r="AD16" i="18"/>
  <c r="AE19" i="14" l="1"/>
  <c r="AE18" i="14"/>
  <c r="AE24" i="14"/>
  <c r="AE20" i="14"/>
  <c r="AE42" i="14"/>
  <c r="AE65" i="14"/>
  <c r="AE35" i="14"/>
  <c r="AE25" i="14"/>
  <c r="AE38" i="14"/>
  <c r="AE11" i="14"/>
  <c r="AE51" i="14"/>
  <c r="AE29" i="14"/>
  <c r="AE15" i="14"/>
  <c r="AE62" i="14"/>
  <c r="AE13" i="14"/>
  <c r="AE41" i="14"/>
  <c r="AE60" i="14"/>
  <c r="AE22" i="14"/>
  <c r="AE16" i="18"/>
  <c r="AD27" i="18"/>
  <c r="AE49" i="14"/>
  <c r="AE12" i="18"/>
  <c r="AE13" i="18"/>
  <c r="AE30" i="14"/>
  <c r="AE14" i="14"/>
  <c r="AE45" i="14"/>
  <c r="AE40" i="14"/>
  <c r="AE33" i="14"/>
  <c r="AE17" i="14"/>
  <c r="AE53" i="14"/>
  <c r="AE58" i="14"/>
  <c r="AE44" i="14"/>
  <c r="AE55" i="14"/>
  <c r="AE50" i="14"/>
  <c r="AE47" i="14"/>
  <c r="AE37" i="14"/>
  <c r="AE21" i="14"/>
  <c r="AE16" i="14"/>
  <c r="AE64" i="14"/>
  <c r="AE12" i="14"/>
  <c r="AE56" i="14"/>
  <c r="AE34" i="14"/>
  <c r="AE31" i="14"/>
  <c r="AE23" i="14"/>
  <c r="AE59" i="14"/>
  <c r="AE48" i="14"/>
  <c r="AE39" i="14"/>
  <c r="AE32" i="14"/>
  <c r="AE27" i="14"/>
  <c r="AE26" i="14"/>
  <c r="AE61" i="14"/>
  <c r="AE63" i="14"/>
  <c r="AE57" i="14"/>
  <c r="AE52" i="14"/>
  <c r="AE43" i="14"/>
  <c r="AE36" i="14"/>
  <c r="AE28" i="14"/>
  <c r="AE10" i="14"/>
  <c r="AE15" i="18"/>
  <c r="AE54" i="14"/>
  <c r="F67" i="14" l="1"/>
  <c r="H33" i="20" l="1"/>
  <c r="AE40" i="20" l="1"/>
  <c r="AE39" i="20"/>
  <c r="AE38" i="20"/>
  <c r="T67" i="14" l="1"/>
  <c r="AB22" i="19" l="1"/>
  <c r="AC22" i="19"/>
  <c r="AD22" i="19"/>
  <c r="AE22" i="19" l="1"/>
  <c r="T54" i="19"/>
  <c r="H54" i="19"/>
  <c r="T55" i="18"/>
  <c r="H55" i="18"/>
  <c r="G78" i="14"/>
  <c r="AA86" i="14"/>
  <c r="AA85" i="14"/>
  <c r="AA84" i="14"/>
  <c r="AA83" i="14"/>
  <c r="AA82" i="14"/>
  <c r="AA80" i="14"/>
  <c r="AA79" i="14"/>
  <c r="AA78" i="14"/>
  <c r="W86" i="14"/>
  <c r="W85" i="14"/>
  <c r="W84" i="14"/>
  <c r="W83" i="14"/>
  <c r="W82" i="14"/>
  <c r="W80" i="14"/>
  <c r="W79" i="14"/>
  <c r="W78" i="14"/>
  <c r="S86" i="14"/>
  <c r="S85" i="14"/>
  <c r="S84" i="14"/>
  <c r="S83" i="14"/>
  <c r="S80" i="14"/>
  <c r="S79" i="14"/>
  <c r="S78" i="14"/>
  <c r="O86" i="14"/>
  <c r="O85" i="14"/>
  <c r="O84" i="14"/>
  <c r="O83" i="14"/>
  <c r="O82" i="14"/>
  <c r="O79" i="14"/>
  <c r="O78" i="14"/>
  <c r="K86" i="14"/>
  <c r="K85" i="14"/>
  <c r="K84" i="14"/>
  <c r="K83" i="14"/>
  <c r="K79" i="14"/>
  <c r="K78" i="14"/>
  <c r="G86" i="14"/>
  <c r="G85" i="14"/>
  <c r="G84" i="14"/>
  <c r="G83" i="14"/>
  <c r="G79" i="14"/>
  <c r="AB13" i="19"/>
  <c r="AC13" i="19"/>
  <c r="AD13" i="19"/>
  <c r="AB12" i="19"/>
  <c r="AC12" i="19"/>
  <c r="AD12" i="19"/>
  <c r="AB15" i="19"/>
  <c r="AC15" i="19"/>
  <c r="AD15" i="19"/>
  <c r="AB16" i="19"/>
  <c r="AC16" i="19"/>
  <c r="AD16" i="19"/>
  <c r="AD40" i="20"/>
  <c r="F24" i="20"/>
  <c r="J24" i="20"/>
  <c r="AE13" i="19" l="1"/>
  <c r="AE12" i="19"/>
  <c r="AE15" i="19"/>
  <c r="AE16" i="19"/>
  <c r="K87" i="14"/>
  <c r="K53" i="12" s="1"/>
  <c r="AA87" i="14"/>
  <c r="AA53" i="12" s="1"/>
  <c r="W87" i="14"/>
  <c r="W53" i="12" s="1"/>
  <c r="S87" i="14"/>
  <c r="S53" i="12" s="1"/>
  <c r="O87" i="14"/>
  <c r="O53" i="12" s="1"/>
  <c r="G87" i="14"/>
  <c r="G56" i="18" l="1"/>
  <c r="G53" i="12"/>
  <c r="AB41" i="19"/>
  <c r="AD41" i="19"/>
  <c r="AC41" i="19"/>
  <c r="AD40" i="19"/>
  <c r="AC40" i="19"/>
  <c r="AB40" i="19"/>
  <c r="AB42" i="19" s="1"/>
  <c r="Z42" i="19"/>
  <c r="Y42" i="19"/>
  <c r="X42" i="19"/>
  <c r="V42" i="19"/>
  <c r="U42" i="19"/>
  <c r="T42" i="19"/>
  <c r="R42" i="19"/>
  <c r="Q42" i="19"/>
  <c r="P42" i="19"/>
  <c r="N42" i="19"/>
  <c r="M42" i="19"/>
  <c r="L42" i="19"/>
  <c r="J42" i="19"/>
  <c r="I42" i="19"/>
  <c r="H42" i="19"/>
  <c r="F42" i="19"/>
  <c r="E42" i="19"/>
  <c r="D42" i="19"/>
  <c r="AD37" i="19"/>
  <c r="AD39" i="18"/>
  <c r="AD42" i="18"/>
  <c r="AD41" i="18"/>
  <c r="AC42" i="18"/>
  <c r="AB42" i="18"/>
  <c r="AC41" i="18"/>
  <c r="AB41" i="18"/>
  <c r="R43" i="18"/>
  <c r="Q43" i="18"/>
  <c r="Z43" i="18"/>
  <c r="Y43" i="18"/>
  <c r="X43" i="18"/>
  <c r="V43" i="18"/>
  <c r="U43" i="18"/>
  <c r="T43" i="18"/>
  <c r="P43" i="18"/>
  <c r="N43" i="18"/>
  <c r="M43" i="18"/>
  <c r="L43" i="18"/>
  <c r="J43" i="18"/>
  <c r="I43" i="18"/>
  <c r="H43" i="18"/>
  <c r="F43" i="18"/>
  <c r="E43" i="18"/>
  <c r="D43" i="18"/>
  <c r="F27" i="18"/>
  <c r="AD40" i="17"/>
  <c r="AD41" i="17" s="1"/>
  <c r="AC40" i="17"/>
  <c r="AB40" i="17"/>
  <c r="AE40" i="17" s="1"/>
  <c r="AD39" i="17"/>
  <c r="AC39" i="17"/>
  <c r="AB39" i="17"/>
  <c r="Z41" i="17"/>
  <c r="Y41" i="17"/>
  <c r="X41" i="17"/>
  <c r="V41" i="17"/>
  <c r="U41" i="17"/>
  <c r="T41" i="17"/>
  <c r="R41" i="17"/>
  <c r="Q41" i="17"/>
  <c r="P41" i="17"/>
  <c r="N41" i="17"/>
  <c r="M41" i="17"/>
  <c r="L41" i="17"/>
  <c r="J41" i="17"/>
  <c r="I41" i="17"/>
  <c r="H41" i="17"/>
  <c r="F41" i="17"/>
  <c r="E41" i="17"/>
  <c r="D41" i="17"/>
  <c r="AD39" i="12"/>
  <c r="AC39" i="12"/>
  <c r="AB39" i="12"/>
  <c r="AD38" i="12"/>
  <c r="AC38" i="12"/>
  <c r="AB38" i="12"/>
  <c r="Z40" i="12"/>
  <c r="Y40" i="12"/>
  <c r="X40" i="12"/>
  <c r="V40" i="12"/>
  <c r="U40" i="12"/>
  <c r="T40" i="12"/>
  <c r="R40" i="12"/>
  <c r="Q40" i="12"/>
  <c r="P40" i="12"/>
  <c r="N40" i="12"/>
  <c r="M40" i="12"/>
  <c r="L40" i="12"/>
  <c r="J40" i="12"/>
  <c r="I40" i="12"/>
  <c r="H40" i="12"/>
  <c r="F40" i="12"/>
  <c r="E40" i="12"/>
  <c r="D40" i="12"/>
  <c r="F23" i="12"/>
  <c r="AE42" i="18" l="1"/>
  <c r="AD40" i="12"/>
  <c r="AE39" i="17"/>
  <c r="AB41" i="17"/>
  <c r="AD42" i="19"/>
  <c r="AC42" i="19"/>
  <c r="AE42" i="19" s="1"/>
  <c r="AE41" i="19"/>
  <c r="AE41" i="18"/>
  <c r="AE43" i="18" s="1"/>
  <c r="AD43" i="18"/>
  <c r="AE40" i="19"/>
  <c r="AC41" i="17"/>
  <c r="AE41" i="17" s="1"/>
  <c r="AB43" i="18"/>
  <c r="AC43" i="18"/>
  <c r="AE38" i="12"/>
  <c r="AE39" i="12"/>
  <c r="AC40" i="12"/>
  <c r="AB40" i="12"/>
  <c r="AE40" i="12" l="1"/>
  <c r="AD69" i="14"/>
  <c r="AD70" i="14" s="1"/>
  <c r="AC69" i="14"/>
  <c r="AC70" i="14" s="1"/>
  <c r="AB69" i="14"/>
  <c r="AB70" i="14" s="1"/>
  <c r="Z70" i="14"/>
  <c r="Y70" i="14"/>
  <c r="X70" i="14"/>
  <c r="V70" i="14"/>
  <c r="U70" i="14"/>
  <c r="T70" i="14"/>
  <c r="R70" i="14"/>
  <c r="Q70" i="14"/>
  <c r="P70" i="14"/>
  <c r="N70" i="14"/>
  <c r="M70" i="14"/>
  <c r="L70" i="14"/>
  <c r="J70" i="14"/>
  <c r="I70" i="14"/>
  <c r="H70" i="14"/>
  <c r="F70" i="14"/>
  <c r="E70" i="14"/>
  <c r="D70" i="14"/>
  <c r="AE70" i="14" l="1"/>
  <c r="F26" i="19" l="1"/>
  <c r="AC27" i="20" l="1"/>
  <c r="AC32" i="20"/>
  <c r="AC34" i="20"/>
  <c r="AB27" i="20"/>
  <c r="AB32" i="20"/>
  <c r="AB34" i="20"/>
  <c r="AD12" i="20"/>
  <c r="AD14" i="20"/>
  <c r="AD15" i="20"/>
  <c r="AD16" i="20"/>
  <c r="AD17" i="20"/>
  <c r="AD18" i="20"/>
  <c r="AD19" i="20"/>
  <c r="AD20" i="20"/>
  <c r="AD21" i="20"/>
  <c r="AD22" i="20"/>
  <c r="AD23" i="20"/>
  <c r="AC12" i="20"/>
  <c r="AC14" i="20"/>
  <c r="AC15" i="20"/>
  <c r="AC16" i="20"/>
  <c r="AC17" i="20"/>
  <c r="AC18" i="20"/>
  <c r="AC19" i="20"/>
  <c r="AC20" i="20"/>
  <c r="AC21" i="20"/>
  <c r="AC22" i="20"/>
  <c r="AC23" i="20"/>
  <c r="AB12" i="20"/>
  <c r="AB14" i="20"/>
  <c r="AB15" i="20"/>
  <c r="AB16" i="20"/>
  <c r="AB17" i="20"/>
  <c r="AB18" i="20"/>
  <c r="AB19" i="20"/>
  <c r="AB20" i="20"/>
  <c r="AB21" i="20"/>
  <c r="AB22" i="20"/>
  <c r="AB23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Z24" i="20"/>
  <c r="V24" i="20"/>
  <c r="R24" i="20"/>
  <c r="N24" i="20"/>
  <c r="H24" i="20"/>
  <c r="Y24" i="20"/>
  <c r="X24" i="20"/>
  <c r="U24" i="20"/>
  <c r="T24" i="20"/>
  <c r="Q24" i="20"/>
  <c r="P24" i="20"/>
  <c r="M24" i="20"/>
  <c r="L24" i="20"/>
  <c r="I24" i="20"/>
  <c r="D24" i="20"/>
  <c r="AC29" i="19"/>
  <c r="AC34" i="19"/>
  <c r="AC35" i="19"/>
  <c r="AC36" i="19"/>
  <c r="AB29" i="19"/>
  <c r="AB34" i="19"/>
  <c r="AB35" i="19"/>
  <c r="AB36" i="19"/>
  <c r="AC17" i="19"/>
  <c r="AC18" i="19"/>
  <c r="AC19" i="19"/>
  <c r="AC20" i="19"/>
  <c r="AC21" i="19"/>
  <c r="AC23" i="19"/>
  <c r="AC24" i="19"/>
  <c r="AC25" i="19"/>
  <c r="AB17" i="19"/>
  <c r="AB18" i="19"/>
  <c r="AB19" i="19"/>
  <c r="AB20" i="19"/>
  <c r="AB21" i="19"/>
  <c r="AB23" i="19"/>
  <c r="AB24" i="19"/>
  <c r="AB25" i="19"/>
  <c r="AA37" i="19"/>
  <c r="Z37" i="19"/>
  <c r="W37" i="19"/>
  <c r="V37" i="19"/>
  <c r="S37" i="19"/>
  <c r="R37" i="19"/>
  <c r="O37" i="19"/>
  <c r="N37" i="19"/>
  <c r="K37" i="19"/>
  <c r="J37" i="19"/>
  <c r="G37" i="19"/>
  <c r="G45" i="19" s="1"/>
  <c r="F37" i="19"/>
  <c r="D37" i="19"/>
  <c r="Z26" i="19"/>
  <c r="V26" i="19"/>
  <c r="R26" i="19"/>
  <c r="N26" i="19"/>
  <c r="J26" i="19"/>
  <c r="AD25" i="19"/>
  <c r="AD24" i="19"/>
  <c r="AD23" i="19"/>
  <c r="AD21" i="19"/>
  <c r="AD20" i="19"/>
  <c r="AD19" i="19"/>
  <c r="AD18" i="19"/>
  <c r="AD17" i="19"/>
  <c r="D26" i="19"/>
  <c r="AC30" i="18"/>
  <c r="AC35" i="18"/>
  <c r="AC36" i="18"/>
  <c r="AC37" i="18"/>
  <c r="AB30" i="18"/>
  <c r="AB35" i="18"/>
  <c r="AB36" i="18"/>
  <c r="AB37" i="18"/>
  <c r="AA38" i="18"/>
  <c r="Z38" i="18"/>
  <c r="W38" i="18"/>
  <c r="V38" i="18"/>
  <c r="S38" i="18"/>
  <c r="R38" i="18"/>
  <c r="O38" i="18"/>
  <c r="N38" i="18"/>
  <c r="K38" i="18"/>
  <c r="J38" i="18"/>
  <c r="G38" i="18"/>
  <c r="F38" i="18"/>
  <c r="D38" i="18"/>
  <c r="L38" i="18"/>
  <c r="E38" i="18"/>
  <c r="Z27" i="18"/>
  <c r="V27" i="18"/>
  <c r="R27" i="18"/>
  <c r="N27" i="18"/>
  <c r="J27" i="18"/>
  <c r="D27" i="18"/>
  <c r="E24" i="20"/>
  <c r="H37" i="19"/>
  <c r="P37" i="19"/>
  <c r="I37" i="19"/>
  <c r="Q37" i="19"/>
  <c r="E37" i="19"/>
  <c r="M37" i="19"/>
  <c r="U37" i="19"/>
  <c r="H26" i="19"/>
  <c r="P26" i="19"/>
  <c r="X26" i="19"/>
  <c r="I26" i="19"/>
  <c r="Y26" i="19"/>
  <c r="L37" i="19"/>
  <c r="T37" i="19"/>
  <c r="L26" i="19"/>
  <c r="T26" i="19"/>
  <c r="E26" i="19"/>
  <c r="Y37" i="19"/>
  <c r="M26" i="19"/>
  <c r="U26" i="19"/>
  <c r="X37" i="19"/>
  <c r="T38" i="18"/>
  <c r="M27" i="18"/>
  <c r="U27" i="18"/>
  <c r="H27" i="18"/>
  <c r="P27" i="18"/>
  <c r="X27" i="18"/>
  <c r="M38" i="18"/>
  <c r="U38" i="18"/>
  <c r="H38" i="18"/>
  <c r="P38" i="18"/>
  <c r="X38" i="18"/>
  <c r="I27" i="18"/>
  <c r="Q27" i="18"/>
  <c r="Y27" i="18"/>
  <c r="L27" i="18"/>
  <c r="T27" i="18"/>
  <c r="E27" i="18"/>
  <c r="Y38" i="18"/>
  <c r="I38" i="18"/>
  <c r="Q38" i="18"/>
  <c r="AC28" i="17"/>
  <c r="AC33" i="17"/>
  <c r="AC34" i="17"/>
  <c r="AC35" i="17"/>
  <c r="AB28" i="17"/>
  <c r="AB33" i="17"/>
  <c r="AB34" i="17"/>
  <c r="AB35" i="17"/>
  <c r="AD24" i="17"/>
  <c r="AC24" i="17"/>
  <c r="AB24" i="17"/>
  <c r="Z25" i="17"/>
  <c r="X25" i="17"/>
  <c r="V25" i="17"/>
  <c r="U25" i="17"/>
  <c r="T25" i="17"/>
  <c r="R25" i="17"/>
  <c r="Q25" i="17"/>
  <c r="P25" i="17"/>
  <c r="M25" i="17"/>
  <c r="L25" i="17"/>
  <c r="J25" i="17"/>
  <c r="I25" i="17"/>
  <c r="H25" i="17"/>
  <c r="D25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N25" i="17"/>
  <c r="F25" i="17"/>
  <c r="Y25" i="17"/>
  <c r="E25" i="17"/>
  <c r="D34" i="12"/>
  <c r="G34" i="12"/>
  <c r="H32" i="12"/>
  <c r="H31" i="12"/>
  <c r="H26" i="12"/>
  <c r="AD23" i="12"/>
  <c r="Z23" i="12"/>
  <c r="V23" i="12"/>
  <c r="R23" i="12"/>
  <c r="N23" i="12"/>
  <c r="J23" i="12"/>
  <c r="E23" i="12"/>
  <c r="D23" i="12"/>
  <c r="AD73" i="14"/>
  <c r="AC73" i="14"/>
  <c r="AB73" i="14"/>
  <c r="AD66" i="14"/>
  <c r="AD67" i="14" s="1"/>
  <c r="AC66" i="14"/>
  <c r="AB66" i="14"/>
  <c r="Z74" i="14"/>
  <c r="Y74" i="14"/>
  <c r="X74" i="14"/>
  <c r="V74" i="14"/>
  <c r="U74" i="14"/>
  <c r="T74" i="14"/>
  <c r="R74" i="14"/>
  <c r="Q74" i="14"/>
  <c r="P74" i="14"/>
  <c r="N74" i="14"/>
  <c r="M74" i="14"/>
  <c r="L74" i="14"/>
  <c r="J74" i="14"/>
  <c r="I74" i="14"/>
  <c r="H74" i="14"/>
  <c r="F74" i="14"/>
  <c r="E74" i="14"/>
  <c r="D74" i="14"/>
  <c r="Z67" i="14"/>
  <c r="V67" i="14"/>
  <c r="R67" i="14"/>
  <c r="N67" i="14"/>
  <c r="J67" i="14"/>
  <c r="D67" i="14"/>
  <c r="U23" i="12"/>
  <c r="H23" i="12"/>
  <c r="P23" i="12"/>
  <c r="X23" i="12"/>
  <c r="T23" i="12"/>
  <c r="I23" i="12"/>
  <c r="Y23" i="12"/>
  <c r="Q23" i="12"/>
  <c r="M23" i="12"/>
  <c r="L23" i="12"/>
  <c r="U67" i="14"/>
  <c r="L67" i="14"/>
  <c r="X67" i="14"/>
  <c r="E67" i="14"/>
  <c r="M67" i="14"/>
  <c r="H67" i="14"/>
  <c r="I67" i="14"/>
  <c r="I75" i="14" s="1"/>
  <c r="Q67" i="14"/>
  <c r="Y67" i="14"/>
  <c r="P67" i="14"/>
  <c r="V75" i="14" l="1"/>
  <c r="H34" i="12"/>
  <c r="AB34" i="12"/>
  <c r="O50" i="17"/>
  <c r="O46" i="17"/>
  <c r="AE46" i="17" s="1"/>
  <c r="O47" i="17"/>
  <c r="AE47" i="17" s="1"/>
  <c r="O44" i="17"/>
  <c r="O52" i="17"/>
  <c r="O49" i="17"/>
  <c r="W51" i="17"/>
  <c r="W52" i="17"/>
  <c r="W44" i="17"/>
  <c r="W49" i="17"/>
  <c r="W50" i="17"/>
  <c r="K45" i="17"/>
  <c r="K51" i="17"/>
  <c r="K52" i="17"/>
  <c r="K50" i="17"/>
  <c r="K49" i="17"/>
  <c r="K44" i="17"/>
  <c r="S51" i="17"/>
  <c r="S52" i="17"/>
  <c r="S44" i="17"/>
  <c r="S49" i="17"/>
  <c r="S45" i="17"/>
  <c r="S50" i="17"/>
  <c r="AA52" i="17"/>
  <c r="AA44" i="17"/>
  <c r="AA49" i="17"/>
  <c r="AA50" i="17"/>
  <c r="AA45" i="17"/>
  <c r="AA51" i="17"/>
  <c r="G49" i="17"/>
  <c r="G50" i="17"/>
  <c r="G51" i="17"/>
  <c r="G44" i="17"/>
  <c r="G52" i="17"/>
  <c r="G45" i="17"/>
  <c r="K51" i="20"/>
  <c r="K44" i="20"/>
  <c r="K50" i="20"/>
  <c r="K43" i="20"/>
  <c r="K48" i="20"/>
  <c r="K49" i="20"/>
  <c r="O51" i="20"/>
  <c r="O46" i="20"/>
  <c r="O45" i="20"/>
  <c r="O49" i="20"/>
  <c r="O44" i="20"/>
  <c r="O43" i="20"/>
  <c r="O48" i="20"/>
  <c r="AE19" i="20"/>
  <c r="G49" i="20"/>
  <c r="G43" i="20"/>
  <c r="G48" i="20"/>
  <c r="G44" i="20"/>
  <c r="G51" i="20"/>
  <c r="G50" i="20"/>
  <c r="S50" i="20"/>
  <c r="S51" i="20"/>
  <c r="S49" i="20"/>
  <c r="S48" i="20"/>
  <c r="S43" i="20"/>
  <c r="S44" i="20"/>
  <c r="W48" i="20"/>
  <c r="W43" i="20"/>
  <c r="W49" i="20"/>
  <c r="W50" i="20"/>
  <c r="W44" i="20"/>
  <c r="W51" i="20"/>
  <c r="AA51" i="20"/>
  <c r="AA49" i="20"/>
  <c r="AA50" i="20"/>
  <c r="AA43" i="20"/>
  <c r="AA44" i="20"/>
  <c r="AA48" i="20"/>
  <c r="Z75" i="14"/>
  <c r="Z10" i="12" s="1"/>
  <c r="Z24" i="12" s="1"/>
  <c r="Z41" i="12" s="1"/>
  <c r="O53" i="18"/>
  <c r="O47" i="18"/>
  <c r="O54" i="18"/>
  <c r="O51" i="18"/>
  <c r="O52" i="18"/>
  <c r="O46" i="18"/>
  <c r="K51" i="18"/>
  <c r="K54" i="18"/>
  <c r="K53" i="18"/>
  <c r="K47" i="18"/>
  <c r="K52" i="18"/>
  <c r="K46" i="18"/>
  <c r="S52" i="18"/>
  <c r="S46" i="18"/>
  <c r="S51" i="18"/>
  <c r="S53" i="18"/>
  <c r="S54" i="18"/>
  <c r="S47" i="18"/>
  <c r="AA52" i="18"/>
  <c r="AA46" i="18"/>
  <c r="AA47" i="18"/>
  <c r="AA54" i="18"/>
  <c r="AA51" i="18"/>
  <c r="AA53" i="18"/>
  <c r="G52" i="18"/>
  <c r="G46" i="18"/>
  <c r="G51" i="18"/>
  <c r="G47" i="18"/>
  <c r="G54" i="18"/>
  <c r="G53" i="18"/>
  <c r="W51" i="18"/>
  <c r="W52" i="18"/>
  <c r="W46" i="18"/>
  <c r="W53" i="18"/>
  <c r="W54" i="18"/>
  <c r="G50" i="19"/>
  <c r="G51" i="19"/>
  <c r="G52" i="19"/>
  <c r="G46" i="19"/>
  <c r="G53" i="19"/>
  <c r="O53" i="19"/>
  <c r="O46" i="19"/>
  <c r="O51" i="19"/>
  <c r="O50" i="19"/>
  <c r="O52" i="19"/>
  <c r="O45" i="19"/>
  <c r="W51" i="19"/>
  <c r="W45" i="19"/>
  <c r="W52" i="19"/>
  <c r="W53" i="19"/>
  <c r="W50" i="19"/>
  <c r="K51" i="19"/>
  <c r="K45" i="19"/>
  <c r="K50" i="19"/>
  <c r="K53" i="19"/>
  <c r="K52" i="19"/>
  <c r="K46" i="19"/>
  <c r="S50" i="19"/>
  <c r="S45" i="19"/>
  <c r="S53" i="19"/>
  <c r="S52" i="19"/>
  <c r="S46" i="19"/>
  <c r="S51" i="19"/>
  <c r="AA50" i="19"/>
  <c r="AA51" i="19"/>
  <c r="AA52" i="19"/>
  <c r="AA45" i="19"/>
  <c r="AA53" i="19"/>
  <c r="AE18" i="20"/>
  <c r="R75" i="14"/>
  <c r="R10" i="12" s="1"/>
  <c r="R24" i="12" s="1"/>
  <c r="R41" i="12" s="1"/>
  <c r="AC36" i="17"/>
  <c r="AD25" i="17"/>
  <c r="AE18" i="19"/>
  <c r="AE17" i="19"/>
  <c r="AE15" i="20"/>
  <c r="AE21" i="20"/>
  <c r="AE14" i="20"/>
  <c r="AE22" i="20"/>
  <c r="AE12" i="20"/>
  <c r="N75" i="14"/>
  <c r="J75" i="14"/>
  <c r="J10" i="12" s="1"/>
  <c r="J24" i="12" s="1"/>
  <c r="J41" i="12" s="1"/>
  <c r="AB37" i="19"/>
  <c r="AC37" i="19"/>
  <c r="AB38" i="18"/>
  <c r="AC38" i="18"/>
  <c r="AE16" i="20"/>
  <c r="AC24" i="20"/>
  <c r="AC35" i="20"/>
  <c r="AB35" i="20"/>
  <c r="AE17" i="20"/>
  <c r="AB36" i="17"/>
  <c r="AE23" i="20"/>
  <c r="AE20" i="20"/>
  <c r="AD24" i="20"/>
  <c r="AB24" i="20"/>
  <c r="AE24" i="19"/>
  <c r="AE19" i="19"/>
  <c r="AD26" i="19"/>
  <c r="AC26" i="19"/>
  <c r="AB26" i="19"/>
  <c r="AC27" i="18"/>
  <c r="AB25" i="17"/>
  <c r="AC25" i="17"/>
  <c r="AB23" i="12"/>
  <c r="AC23" i="12"/>
  <c r="L75" i="14"/>
  <c r="L10" i="12" s="1"/>
  <c r="AB27" i="18"/>
  <c r="AE23" i="19"/>
  <c r="AE21" i="19"/>
  <c r="AE24" i="17"/>
  <c r="F75" i="14"/>
  <c r="V10" i="12"/>
  <c r="V24" i="12" s="1"/>
  <c r="V41" i="12" s="1"/>
  <c r="AE66" i="14"/>
  <c r="U75" i="14"/>
  <c r="E75" i="14"/>
  <c r="E10" i="12" s="1"/>
  <c r="P75" i="14"/>
  <c r="P10" i="12" s="1"/>
  <c r="AE73" i="14"/>
  <c r="AE25" i="19"/>
  <c r="AC67" i="14"/>
  <c r="AB74" i="14"/>
  <c r="X75" i="14"/>
  <c r="X10" i="12" s="1"/>
  <c r="D75" i="14"/>
  <c r="T75" i="14"/>
  <c r="T10" i="12" s="1"/>
  <c r="AD74" i="14"/>
  <c r="AE81" i="14"/>
  <c r="AE85" i="14"/>
  <c r="AE20" i="19"/>
  <c r="AE79" i="14"/>
  <c r="AC74" i="14"/>
  <c r="H75" i="14"/>
  <c r="H10" i="12" s="1"/>
  <c r="M75" i="14"/>
  <c r="M10" i="12" s="1"/>
  <c r="Q75" i="14"/>
  <c r="Q10" i="12" s="1"/>
  <c r="AE84" i="14"/>
  <c r="AE86" i="14"/>
  <c r="AE78" i="14"/>
  <c r="AE80" i="14"/>
  <c r="AE82" i="14"/>
  <c r="AE83" i="14"/>
  <c r="AB67" i="14"/>
  <c r="Y75" i="14"/>
  <c r="Y10" i="12" s="1"/>
  <c r="K53" i="17" l="1"/>
  <c r="K54" i="17" s="1"/>
  <c r="AE45" i="17"/>
  <c r="S53" i="17"/>
  <c r="S54" i="17" s="1"/>
  <c r="O53" i="17"/>
  <c r="O54" i="17" s="1"/>
  <c r="AE52" i="17"/>
  <c r="G53" i="17"/>
  <c r="G54" i="17" s="1"/>
  <c r="AE44" i="17"/>
  <c r="AA53" i="17"/>
  <c r="AA54" i="17" s="1"/>
  <c r="W53" i="17"/>
  <c r="W54" i="17" s="1"/>
  <c r="AE51" i="17"/>
  <c r="AE50" i="17"/>
  <c r="AE49" i="17"/>
  <c r="O52" i="20"/>
  <c r="O53" i="20" s="1"/>
  <c r="K52" i="20"/>
  <c r="K53" i="20" s="1"/>
  <c r="G52" i="20"/>
  <c r="G53" i="20" s="1"/>
  <c r="S52" i="20"/>
  <c r="S53" i="20" s="1"/>
  <c r="AE51" i="20"/>
  <c r="AE43" i="20"/>
  <c r="AA52" i="20"/>
  <c r="AA53" i="20" s="1"/>
  <c r="AE50" i="20"/>
  <c r="AE48" i="20"/>
  <c r="AE44" i="20"/>
  <c r="AE47" i="20"/>
  <c r="AE46" i="20"/>
  <c r="AE45" i="20"/>
  <c r="AE49" i="20"/>
  <c r="AE48" i="18"/>
  <c r="AE51" i="18"/>
  <c r="S55" i="18"/>
  <c r="S56" i="18" s="1"/>
  <c r="O55" i="18"/>
  <c r="O56" i="18" s="1"/>
  <c r="AE49" i="18"/>
  <c r="AE46" i="18"/>
  <c r="AE50" i="18"/>
  <c r="W55" i="18"/>
  <c r="W56" i="18" s="1"/>
  <c r="AE54" i="18"/>
  <c r="AE52" i="18"/>
  <c r="AE53" i="18"/>
  <c r="AE47" i="18"/>
  <c r="AA55" i="18"/>
  <c r="AA56" i="18" s="1"/>
  <c r="K55" i="18"/>
  <c r="K56" i="18" s="1"/>
  <c r="AE51" i="19"/>
  <c r="AE46" i="19"/>
  <c r="AE47" i="19"/>
  <c r="S54" i="19"/>
  <c r="S55" i="19" s="1"/>
  <c r="AE49" i="19"/>
  <c r="AE50" i="19"/>
  <c r="K54" i="19"/>
  <c r="K55" i="19" s="1"/>
  <c r="AE53" i="19"/>
  <c r="AA54" i="19"/>
  <c r="AA55" i="19" s="1"/>
  <c r="W54" i="19"/>
  <c r="W55" i="19" s="1"/>
  <c r="O54" i="19"/>
  <c r="O55" i="19" s="1"/>
  <c r="AE48" i="19"/>
  <c r="AE52" i="19"/>
  <c r="G54" i="19"/>
  <c r="G55" i="19" s="1"/>
  <c r="AE45" i="19"/>
  <c r="AC75" i="14"/>
  <c r="AC10" i="12" s="1"/>
  <c r="AD75" i="14"/>
  <c r="AD10" i="12" s="1"/>
  <c r="D10" i="12"/>
  <c r="D24" i="12" s="1"/>
  <c r="D10" i="17"/>
  <c r="D26" i="17" s="1"/>
  <c r="AE24" i="20"/>
  <c r="W52" i="20"/>
  <c r="W53" i="20" s="1"/>
  <c r="F10" i="17"/>
  <c r="F26" i="17" s="1"/>
  <c r="F42" i="17" s="1"/>
  <c r="F10" i="12"/>
  <c r="F24" i="12" s="1"/>
  <c r="N10" i="12"/>
  <c r="N24" i="12" s="1"/>
  <c r="N41" i="12" s="1"/>
  <c r="U10" i="18"/>
  <c r="U28" i="18" s="1"/>
  <c r="U10" i="12"/>
  <c r="U24" i="12" s="1"/>
  <c r="I10" i="18"/>
  <c r="I28" i="18" s="1"/>
  <c r="I10" i="12"/>
  <c r="I24" i="12" s="1"/>
  <c r="F10" i="20"/>
  <c r="N10" i="18"/>
  <c r="N28" i="18" s="1"/>
  <c r="N44" i="18" s="1"/>
  <c r="N10" i="20"/>
  <c r="N25" i="20" s="1"/>
  <c r="N41" i="20" s="1"/>
  <c r="N10" i="17"/>
  <c r="N26" i="17" s="1"/>
  <c r="N42" i="17" s="1"/>
  <c r="U10" i="19"/>
  <c r="U27" i="19" s="1"/>
  <c r="AE26" i="19"/>
  <c r="AE27" i="18"/>
  <c r="AE25" i="17"/>
  <c r="AE23" i="12"/>
  <c r="L24" i="12"/>
  <c r="V10" i="19"/>
  <c r="V27" i="19" s="1"/>
  <c r="V43" i="19" s="1"/>
  <c r="V10" i="20"/>
  <c r="V25" i="20" s="1"/>
  <c r="V41" i="20" s="1"/>
  <c r="L10" i="17"/>
  <c r="L26" i="17" s="1"/>
  <c r="I10" i="20"/>
  <c r="I25" i="20" s="1"/>
  <c r="I10" i="19"/>
  <c r="I27" i="19" s="1"/>
  <c r="I10" i="17"/>
  <c r="V35" i="12"/>
  <c r="L10" i="19"/>
  <c r="L27" i="19" s="1"/>
  <c r="V10" i="17"/>
  <c r="V26" i="17" s="1"/>
  <c r="V42" i="17" s="1"/>
  <c r="L10" i="20"/>
  <c r="L25" i="20" s="1"/>
  <c r="P24" i="12"/>
  <c r="N10" i="19"/>
  <c r="N27" i="19" s="1"/>
  <c r="N43" i="19" s="1"/>
  <c r="Z10" i="18"/>
  <c r="Z28" i="18" s="1"/>
  <c r="Z44" i="18" s="1"/>
  <c r="P10" i="17"/>
  <c r="P26" i="17" s="1"/>
  <c r="AB75" i="14"/>
  <c r="AB10" i="12" s="1"/>
  <c r="V10" i="18"/>
  <c r="V28" i="18" s="1"/>
  <c r="V44" i="18" s="1"/>
  <c r="L10" i="18"/>
  <c r="L28" i="18" s="1"/>
  <c r="F10" i="18"/>
  <c r="F28" i="18" s="1"/>
  <c r="F44" i="18" s="1"/>
  <c r="Z10" i="19"/>
  <c r="Z27" i="19" s="1"/>
  <c r="Z43" i="19" s="1"/>
  <c r="AE74" i="14"/>
  <c r="F10" i="19"/>
  <c r="F27" i="19" s="1"/>
  <c r="F43" i="19" s="1"/>
  <c r="Z35" i="12"/>
  <c r="Z10" i="20"/>
  <c r="Z25" i="20" s="1"/>
  <c r="Z41" i="20" s="1"/>
  <c r="P10" i="19"/>
  <c r="P27" i="19" s="1"/>
  <c r="P10" i="18"/>
  <c r="P28" i="18" s="1"/>
  <c r="Z10" i="17"/>
  <c r="Z26" i="17" s="1"/>
  <c r="Z42" i="17" s="1"/>
  <c r="U10" i="20"/>
  <c r="U25" i="20" s="1"/>
  <c r="P10" i="20"/>
  <c r="P25" i="20" s="1"/>
  <c r="U10" i="17"/>
  <c r="J10" i="19"/>
  <c r="J27" i="19" s="1"/>
  <c r="J43" i="19" s="1"/>
  <c r="J10" i="18"/>
  <c r="J28" i="18" s="1"/>
  <c r="J44" i="18" s="1"/>
  <c r="J10" i="17"/>
  <c r="J10" i="20"/>
  <c r="J25" i="20" s="1"/>
  <c r="J41" i="20" s="1"/>
  <c r="Y10" i="17"/>
  <c r="Y10" i="20"/>
  <c r="Y25" i="20" s="1"/>
  <c r="Y24" i="12"/>
  <c r="Y10" i="19"/>
  <c r="Y27" i="19" s="1"/>
  <c r="Y10" i="18"/>
  <c r="Y28" i="18" s="1"/>
  <c r="R10" i="20"/>
  <c r="R25" i="20" s="1"/>
  <c r="R41" i="20" s="1"/>
  <c r="R10" i="19"/>
  <c r="R27" i="19" s="1"/>
  <c r="R43" i="19" s="1"/>
  <c r="R10" i="18"/>
  <c r="R28" i="18" s="1"/>
  <c r="R44" i="18" s="1"/>
  <c r="R10" i="17"/>
  <c r="R26" i="17" s="1"/>
  <c r="R42" i="17" s="1"/>
  <c r="R35" i="12"/>
  <c r="D10" i="19"/>
  <c r="D27" i="19" s="1"/>
  <c r="D10" i="18"/>
  <c r="D28" i="18" s="1"/>
  <c r="D10" i="20"/>
  <c r="D25" i="20" s="1"/>
  <c r="H10" i="20"/>
  <c r="H25" i="20" s="1"/>
  <c r="H10" i="19"/>
  <c r="H27" i="19" s="1"/>
  <c r="H10" i="18"/>
  <c r="H28" i="18" s="1"/>
  <c r="H10" i="17"/>
  <c r="H26" i="17" s="1"/>
  <c r="H24" i="12"/>
  <c r="E10" i="17"/>
  <c r="E26" i="17" s="1"/>
  <c r="E24" i="12"/>
  <c r="E10" i="20"/>
  <c r="E25" i="20" s="1"/>
  <c r="E10" i="19"/>
  <c r="E27" i="19" s="1"/>
  <c r="E10" i="18"/>
  <c r="E28" i="18" s="1"/>
  <c r="T10" i="19"/>
  <c r="T27" i="19" s="1"/>
  <c r="T24" i="12"/>
  <c r="T10" i="20"/>
  <c r="T25" i="20" s="1"/>
  <c r="T36" i="20" s="1"/>
  <c r="T41" i="20" s="1"/>
  <c r="T10" i="18"/>
  <c r="T28" i="18" s="1"/>
  <c r="T10" i="17"/>
  <c r="T26" i="17" s="1"/>
  <c r="Q10" i="20"/>
  <c r="Q25" i="20" s="1"/>
  <c r="Q10" i="19"/>
  <c r="Q27" i="19" s="1"/>
  <c r="Q10" i="17"/>
  <c r="Q26" i="17" s="1"/>
  <c r="Q24" i="12"/>
  <c r="Q10" i="18"/>
  <c r="Q28" i="18" s="1"/>
  <c r="M10" i="20"/>
  <c r="M25" i="20" s="1"/>
  <c r="M10" i="17"/>
  <c r="M26" i="17" s="1"/>
  <c r="M10" i="19"/>
  <c r="M27" i="19" s="1"/>
  <c r="M10" i="18"/>
  <c r="M28" i="18" s="1"/>
  <c r="M24" i="12"/>
  <c r="X10" i="18"/>
  <c r="X10" i="17"/>
  <c r="X10" i="19"/>
  <c r="X10" i="20"/>
  <c r="AE87" i="14"/>
  <c r="AE67" i="14"/>
  <c r="AE53" i="17" l="1"/>
  <c r="X49" i="12"/>
  <c r="X44" i="12"/>
  <c r="X43" i="12"/>
  <c r="X51" i="12"/>
  <c r="X45" i="12"/>
  <c r="X48" i="12"/>
  <c r="X47" i="12"/>
  <c r="X46" i="12"/>
  <c r="X50" i="12"/>
  <c r="T45" i="12"/>
  <c r="T43" i="12"/>
  <c r="T48" i="12"/>
  <c r="T50" i="12"/>
  <c r="T49" i="12"/>
  <c r="T44" i="12"/>
  <c r="T47" i="12"/>
  <c r="T46" i="12"/>
  <c r="T51" i="12"/>
  <c r="H48" i="12"/>
  <c r="H51" i="12"/>
  <c r="H46" i="12"/>
  <c r="H45" i="12"/>
  <c r="H50" i="12"/>
  <c r="H47" i="12"/>
  <c r="H49" i="12"/>
  <c r="H44" i="12"/>
  <c r="H43" i="12"/>
  <c r="F25" i="20"/>
  <c r="F41" i="20" s="1"/>
  <c r="AD10" i="20"/>
  <c r="AD25" i="20" s="1"/>
  <c r="AD41" i="20" s="1"/>
  <c r="AE52" i="20"/>
  <c r="U36" i="20"/>
  <c r="U41" i="20" s="1"/>
  <c r="T54" i="20" s="1"/>
  <c r="T44" i="20"/>
  <c r="T45" i="20"/>
  <c r="T49" i="20"/>
  <c r="T47" i="20"/>
  <c r="T51" i="20"/>
  <c r="T46" i="20"/>
  <c r="T43" i="20"/>
  <c r="T48" i="20"/>
  <c r="T50" i="20"/>
  <c r="H46" i="20"/>
  <c r="H45" i="20"/>
  <c r="H43" i="20"/>
  <c r="H49" i="20"/>
  <c r="H48" i="20"/>
  <c r="H47" i="20"/>
  <c r="H51" i="20"/>
  <c r="H50" i="20"/>
  <c r="H44" i="20"/>
  <c r="X50" i="20"/>
  <c r="X48" i="20"/>
  <c r="X47" i="20"/>
  <c r="X46" i="20"/>
  <c r="X45" i="20"/>
  <c r="X44" i="20"/>
  <c r="X43" i="20"/>
  <c r="X51" i="20"/>
  <c r="X49" i="20"/>
  <c r="AE55" i="18"/>
  <c r="X50" i="18"/>
  <c r="X46" i="18"/>
  <c r="X47" i="18"/>
  <c r="X54" i="18"/>
  <c r="X53" i="18"/>
  <c r="X52" i="18"/>
  <c r="X48" i="18"/>
  <c r="X49" i="18"/>
  <c r="X51" i="18"/>
  <c r="T54" i="18"/>
  <c r="T52" i="18"/>
  <c r="T46" i="18"/>
  <c r="T49" i="18"/>
  <c r="T51" i="18"/>
  <c r="T53" i="18"/>
  <c r="T48" i="18"/>
  <c r="T47" i="18"/>
  <c r="T50" i="18"/>
  <c r="H54" i="18"/>
  <c r="H46" i="18"/>
  <c r="H47" i="18"/>
  <c r="H49" i="18"/>
  <c r="H51" i="18"/>
  <c r="H52" i="18"/>
  <c r="H53" i="18"/>
  <c r="H50" i="18"/>
  <c r="H48" i="18"/>
  <c r="AE54" i="19"/>
  <c r="Y26" i="17"/>
  <c r="U26" i="17"/>
  <c r="I26" i="17"/>
  <c r="AE75" i="14"/>
  <c r="E36" i="20"/>
  <c r="E41" i="20"/>
  <c r="Y36" i="20"/>
  <c r="Y41" i="20"/>
  <c r="H36" i="20"/>
  <c r="H41" i="20" s="1"/>
  <c r="Q36" i="20"/>
  <c r="Q41" i="20"/>
  <c r="M36" i="20"/>
  <c r="M41" i="20"/>
  <c r="P36" i="20"/>
  <c r="P41" i="20"/>
  <c r="L36" i="20"/>
  <c r="L41" i="20"/>
  <c r="I36" i="20"/>
  <c r="I41" i="20"/>
  <c r="D36" i="20"/>
  <c r="D41" i="20"/>
  <c r="T37" i="17"/>
  <c r="T42" i="17"/>
  <c r="U38" i="19"/>
  <c r="T53" i="19" s="1"/>
  <c r="U43" i="19"/>
  <c r="T38" i="19"/>
  <c r="T43" i="19"/>
  <c r="L38" i="19"/>
  <c r="L43" i="19"/>
  <c r="L37" i="17"/>
  <c r="L42" i="17"/>
  <c r="P37" i="17"/>
  <c r="P42" i="17"/>
  <c r="Q38" i="19"/>
  <c r="Q43" i="19"/>
  <c r="P38" i="19"/>
  <c r="P43" i="19"/>
  <c r="Q37" i="17"/>
  <c r="Q42" i="17"/>
  <c r="M37" i="17"/>
  <c r="M42" i="17"/>
  <c r="M38" i="19"/>
  <c r="M43" i="19"/>
  <c r="Y38" i="19"/>
  <c r="X50" i="19" s="1"/>
  <c r="Y43" i="19"/>
  <c r="I38" i="19"/>
  <c r="H48" i="19" s="1"/>
  <c r="I43" i="19"/>
  <c r="H37" i="17"/>
  <c r="H42" i="17"/>
  <c r="D38" i="19"/>
  <c r="D43" i="19"/>
  <c r="H38" i="19"/>
  <c r="H43" i="19"/>
  <c r="E38" i="19"/>
  <c r="E43" i="19"/>
  <c r="E37" i="17"/>
  <c r="E42" i="17"/>
  <c r="D39" i="18"/>
  <c r="D44" i="18"/>
  <c r="M39" i="18"/>
  <c r="M44" i="18"/>
  <c r="Q39" i="18"/>
  <c r="Q44" i="18"/>
  <c r="U39" i="18"/>
  <c r="U44" i="18"/>
  <c r="H39" i="18"/>
  <c r="H44" i="18"/>
  <c r="T39" i="18"/>
  <c r="T44" i="18"/>
  <c r="E39" i="18"/>
  <c r="E44" i="18"/>
  <c r="Y39" i="18"/>
  <c r="Y44" i="18"/>
  <c r="P39" i="18"/>
  <c r="P44" i="18"/>
  <c r="L39" i="18"/>
  <c r="L44" i="18"/>
  <c r="I39" i="18"/>
  <c r="I44" i="18"/>
  <c r="J26" i="17"/>
  <c r="J42" i="17" s="1"/>
  <c r="AD10" i="17"/>
  <c r="AD26" i="17" s="1"/>
  <c r="AD42" i="17" s="1"/>
  <c r="D37" i="17"/>
  <c r="D42" i="17"/>
  <c r="N35" i="12"/>
  <c r="Y35" i="12"/>
  <c r="Y41" i="12"/>
  <c r="L35" i="12"/>
  <c r="L41" i="12"/>
  <c r="P35" i="12"/>
  <c r="P41" i="12"/>
  <c r="T35" i="12"/>
  <c r="T41" i="12"/>
  <c r="H35" i="12"/>
  <c r="H41" i="12"/>
  <c r="Q35" i="12"/>
  <c r="Q41" i="12"/>
  <c r="U35" i="12"/>
  <c r="U41" i="12"/>
  <c r="I35" i="12"/>
  <c r="I41" i="12"/>
  <c r="E35" i="12"/>
  <c r="E41" i="12"/>
  <c r="D35" i="12"/>
  <c r="D41" i="12"/>
  <c r="F35" i="12"/>
  <c r="F41" i="12"/>
  <c r="M35" i="12"/>
  <c r="M41" i="12"/>
  <c r="AC10" i="20"/>
  <c r="AD10" i="18"/>
  <c r="AD28" i="18" s="1"/>
  <c r="AD44" i="18" s="1"/>
  <c r="AD10" i="19"/>
  <c r="AD27" i="19" s="1"/>
  <c r="AC10" i="18"/>
  <c r="AC28" i="18" s="1"/>
  <c r="AC10" i="19"/>
  <c r="AC27" i="19" s="1"/>
  <c r="AD24" i="12"/>
  <c r="J35" i="12"/>
  <c r="AC24" i="12"/>
  <c r="AC10" i="17"/>
  <c r="AC26" i="17" s="1"/>
  <c r="X25" i="20"/>
  <c r="X36" i="20" s="1"/>
  <c r="AB10" i="20"/>
  <c r="AB25" i="20" s="1"/>
  <c r="AB41" i="20" s="1"/>
  <c r="AB10" i="18"/>
  <c r="X28" i="18"/>
  <c r="AB10" i="19"/>
  <c r="AB27" i="19" s="1"/>
  <c r="X27" i="19"/>
  <c r="X24" i="12"/>
  <c r="AB10" i="17"/>
  <c r="X26" i="17"/>
  <c r="L54" i="20" l="1"/>
  <c r="Y37" i="17"/>
  <c r="X47" i="17"/>
  <c r="X45" i="17"/>
  <c r="X52" i="17"/>
  <c r="X46" i="17"/>
  <c r="X44" i="17"/>
  <c r="X48" i="17"/>
  <c r="X51" i="17"/>
  <c r="X50" i="17"/>
  <c r="X49" i="17"/>
  <c r="H51" i="17"/>
  <c r="H48" i="17"/>
  <c r="H47" i="17"/>
  <c r="H46" i="17"/>
  <c r="H50" i="17"/>
  <c r="H45" i="17"/>
  <c r="H44" i="17"/>
  <c r="H49" i="17"/>
  <c r="H52" i="17"/>
  <c r="T48" i="17"/>
  <c r="T50" i="17"/>
  <c r="T49" i="17"/>
  <c r="T51" i="17"/>
  <c r="T47" i="17"/>
  <c r="T52" i="17"/>
  <c r="T46" i="17"/>
  <c r="T45" i="17"/>
  <c r="T44" i="17"/>
  <c r="L57" i="18"/>
  <c r="X41" i="20"/>
  <c r="X54" i="20"/>
  <c r="AC25" i="20"/>
  <c r="T57" i="18"/>
  <c r="H52" i="19"/>
  <c r="T47" i="19"/>
  <c r="T52" i="19"/>
  <c r="T51" i="19"/>
  <c r="T45" i="19"/>
  <c r="D54" i="20"/>
  <c r="H51" i="19"/>
  <c r="X48" i="19"/>
  <c r="X47" i="19"/>
  <c r="Y42" i="17"/>
  <c r="X52" i="19"/>
  <c r="X46" i="19"/>
  <c r="X45" i="19"/>
  <c r="I42" i="17"/>
  <c r="H55" i="17" s="1"/>
  <c r="I37" i="17"/>
  <c r="H45" i="19"/>
  <c r="X49" i="19"/>
  <c r="X53" i="19"/>
  <c r="T49" i="19"/>
  <c r="T48" i="19"/>
  <c r="T46" i="19"/>
  <c r="H47" i="19"/>
  <c r="H53" i="19"/>
  <c r="H49" i="19"/>
  <c r="X51" i="19"/>
  <c r="T50" i="19"/>
  <c r="H46" i="19"/>
  <c r="H50" i="19"/>
  <c r="U42" i="17"/>
  <c r="T55" i="17" s="1"/>
  <c r="U37" i="17"/>
  <c r="L55" i="17"/>
  <c r="D54" i="12"/>
  <c r="L54" i="12"/>
  <c r="D57" i="19"/>
  <c r="D57" i="18"/>
  <c r="D55" i="17"/>
  <c r="AD36" i="20"/>
  <c r="AD35" i="12"/>
  <c r="AD41" i="12"/>
  <c r="L57" i="19"/>
  <c r="H57" i="19"/>
  <c r="T57" i="19"/>
  <c r="P54" i="12"/>
  <c r="P57" i="19"/>
  <c r="P55" i="17"/>
  <c r="H54" i="20"/>
  <c r="P54" i="20"/>
  <c r="H57" i="18"/>
  <c r="H54" i="12"/>
  <c r="T54" i="12"/>
  <c r="P57" i="18"/>
  <c r="X38" i="19"/>
  <c r="X57" i="19" s="1"/>
  <c r="X43" i="19"/>
  <c r="X37" i="17"/>
  <c r="X42" i="17"/>
  <c r="X55" i="17" s="1"/>
  <c r="AD38" i="19"/>
  <c r="AD43" i="19"/>
  <c r="AC38" i="19"/>
  <c r="AC43" i="19"/>
  <c r="AC37" i="17"/>
  <c r="AC42" i="17"/>
  <c r="X39" i="18"/>
  <c r="X44" i="18"/>
  <c r="X57" i="18" s="1"/>
  <c r="AC39" i="18"/>
  <c r="AC44" i="18"/>
  <c r="X35" i="12"/>
  <c r="X41" i="12"/>
  <c r="X54" i="12" s="1"/>
  <c r="AC35" i="12"/>
  <c r="AC41" i="12"/>
  <c r="AE10" i="12"/>
  <c r="AE24" i="12" s="1"/>
  <c r="AE35" i="12" s="1"/>
  <c r="AB24" i="12"/>
  <c r="AE10" i="18"/>
  <c r="AE28" i="18" s="1"/>
  <c r="AE44" i="18" s="1"/>
  <c r="AB28" i="18"/>
  <c r="AB36" i="20"/>
  <c r="AE10" i="20"/>
  <c r="AE25" i="20" s="1"/>
  <c r="AE41" i="20" s="1"/>
  <c r="AE10" i="17"/>
  <c r="AE26" i="17" s="1"/>
  <c r="AE42" i="17" s="1"/>
  <c r="AB26" i="17"/>
  <c r="AE10" i="19"/>
  <c r="AE27" i="19" s="1"/>
  <c r="AE43" i="19" s="1"/>
  <c r="AC36" i="20" l="1"/>
  <c r="AC41" i="20"/>
  <c r="AB38" i="19"/>
  <c r="AB43" i="19"/>
  <c r="AB39" i="18"/>
  <c r="AB44" i="18"/>
  <c r="AB37" i="17"/>
  <c r="AE37" i="17" s="1"/>
  <c r="AB42" i="17"/>
  <c r="AB35" i="12"/>
  <c r="AB41" i="12"/>
</calcChain>
</file>

<file path=xl/sharedStrings.xml><?xml version="1.0" encoding="utf-8"?>
<sst xmlns="http://schemas.openxmlformats.org/spreadsheetml/2006/main" count="2949" uniqueCount="656">
  <si>
    <t>Kódszám</t>
  </si>
  <si>
    <t>K</t>
  </si>
  <si>
    <t>2.</t>
  </si>
  <si>
    <t>4.</t>
  </si>
  <si>
    <t>Tanulmányi terület/tantárgy</t>
  </si>
  <si>
    <t>Kreditet nem képező tantárgyak</t>
  </si>
  <si>
    <t>ELŐTANULMÁNYI REND</t>
  </si>
  <si>
    <t>ELŐTANULMÁNYI KÖTELEZETTSÉG</t>
  </si>
  <si>
    <t>Tantárgy</t>
  </si>
  <si>
    <t>kredit</t>
  </si>
  <si>
    <t>tantárgy kódja</t>
  </si>
  <si>
    <t>tantárgy jellege</t>
  </si>
  <si>
    <t>tanulmányi terület/tantárgy</t>
  </si>
  <si>
    <t xml:space="preserve"> TANÓRA-, KREDIT- ÉS VIZSGATERV </t>
  </si>
  <si>
    <t>Kreditet nem képező tantárgyak összesen:</t>
  </si>
  <si>
    <t>Aláírás (A)</t>
  </si>
  <si>
    <t>Beszámoló (B)</t>
  </si>
  <si>
    <t>Alapvizsga (AV)</t>
  </si>
  <si>
    <t>x</t>
  </si>
  <si>
    <t>SZÁMONKÉRÉSEK ÖSSZESÍTŐ</t>
  </si>
  <si>
    <t>Szakmai gyakorlat 1.</t>
  </si>
  <si>
    <t>Szakmai gyakorlat 2.</t>
  </si>
  <si>
    <t>FÉLÉVENKÉNT SZÁMONKÉRÉSEK ÖSSZESEN:</t>
  </si>
  <si>
    <t>ÖSSZES TANÓRARENDI TANÓRA</t>
  </si>
  <si>
    <t>félévi tanóra</t>
  </si>
  <si>
    <t>RBÜAB02</t>
  </si>
  <si>
    <t>Büntetőjog 2.</t>
  </si>
  <si>
    <t>RBÜAB01</t>
  </si>
  <si>
    <t>Büntetőjog 1.</t>
  </si>
  <si>
    <t>RBÜAB03</t>
  </si>
  <si>
    <t>Büntetőjog 3.</t>
  </si>
  <si>
    <t>RBÜAB04</t>
  </si>
  <si>
    <t>Büntetőjog 4.</t>
  </si>
  <si>
    <t>RBÜEB02</t>
  </si>
  <si>
    <t>Büntetőeljárás jog 2.</t>
  </si>
  <si>
    <t>RBÜEB01</t>
  </si>
  <si>
    <t>Büntetőeljárás jog 1.</t>
  </si>
  <si>
    <t>RKROB02</t>
  </si>
  <si>
    <t>Kriminológia 2.</t>
  </si>
  <si>
    <t>RKROB01</t>
  </si>
  <si>
    <t>Kriminológia 1.</t>
  </si>
  <si>
    <t>Krimináltechnika 2.</t>
  </si>
  <si>
    <t>Krimináltechnika 1.</t>
  </si>
  <si>
    <t>RKRIB03</t>
  </si>
  <si>
    <t>Krimináltaktika 1.</t>
  </si>
  <si>
    <t>RKRIB04</t>
  </si>
  <si>
    <t>Krimináltaktika 2.</t>
  </si>
  <si>
    <t>RKRIB05</t>
  </si>
  <si>
    <t>Kriminálmetodika 1.</t>
  </si>
  <si>
    <t>RKRIB06</t>
  </si>
  <si>
    <t>Kriminálmetodika 2.</t>
  </si>
  <si>
    <t>RARTB10</t>
  </si>
  <si>
    <t>RARTB20</t>
  </si>
  <si>
    <t>Rendészeti hatósági eljárásjog 2.</t>
  </si>
  <si>
    <t>RBATB13</t>
  </si>
  <si>
    <t>Idegenjog</t>
  </si>
  <si>
    <t>RARTB02</t>
  </si>
  <si>
    <t>Rendészeti civiljog</t>
  </si>
  <si>
    <t>RRVTB01</t>
  </si>
  <si>
    <t>RTKTB01</t>
  </si>
  <si>
    <t>Rendészeti testnevelés 1.</t>
  </si>
  <si>
    <t>RTKTB02</t>
  </si>
  <si>
    <t>Rendészeti testnevelés 2.</t>
  </si>
  <si>
    <t>RTKTB03</t>
  </si>
  <si>
    <t>Rendészeti testnevelés 3.</t>
  </si>
  <si>
    <t>RTKTB04</t>
  </si>
  <si>
    <t>Rendészeti testnevelés 4.</t>
  </si>
  <si>
    <t>RTKTB05</t>
  </si>
  <si>
    <t>Rendészeti testnevelés 5.</t>
  </si>
  <si>
    <t>RTKTB06</t>
  </si>
  <si>
    <t>Rendészeti testnevelés 6.</t>
  </si>
  <si>
    <t>RKNIB12</t>
  </si>
  <si>
    <t>RKNIB13</t>
  </si>
  <si>
    <t>RKNIB14</t>
  </si>
  <si>
    <t>Intézkedéstaktika 4.</t>
  </si>
  <si>
    <t>RKNIB15</t>
  </si>
  <si>
    <t>Intézkedéstaktika 5.</t>
  </si>
  <si>
    <t>Rendészeti hatósági eljárásjog 1.</t>
  </si>
  <si>
    <t>Szakmai gyakorlat 3.</t>
  </si>
  <si>
    <t>KV</t>
  </si>
  <si>
    <t>BÜNTETŐELJÁRÁS JOG SZIGORLAT</t>
  </si>
  <si>
    <t>RBÜAB10</t>
  </si>
  <si>
    <t>BÜNTETŐJOG ZV</t>
  </si>
  <si>
    <t>RKRIB08</t>
  </si>
  <si>
    <t>KRIMINALISZTIKA ZV</t>
  </si>
  <si>
    <t>RKBTB82</t>
  </si>
  <si>
    <t xml:space="preserve">Integrált rendőri ismeretek </t>
  </si>
  <si>
    <t xml:space="preserve">Intézkedéstaktika 2. </t>
  </si>
  <si>
    <t xml:space="preserve">Intézkedéstaktika 3. </t>
  </si>
  <si>
    <t>RKBTB60</t>
  </si>
  <si>
    <t>Csapatszolgálat</t>
  </si>
  <si>
    <t>Szabadon választható 1.</t>
  </si>
  <si>
    <t>Szabadon választható 2.</t>
  </si>
  <si>
    <t>Szabadon választható 3.</t>
  </si>
  <si>
    <t>B</t>
  </si>
  <si>
    <t>RENDÉSZETI IGAZGATÁSI ALAPKÉPZÉSI SZAK</t>
  </si>
  <si>
    <t>RBGVB06</t>
  </si>
  <si>
    <t>Bűnügyi ismeretek</t>
  </si>
  <si>
    <t>RKNIB19</t>
  </si>
  <si>
    <t>RHRTB19</t>
  </si>
  <si>
    <t>RHRTB20</t>
  </si>
  <si>
    <t>RHRTB21</t>
  </si>
  <si>
    <t>HATÁRRENDÉSZETI ZV</t>
  </si>
  <si>
    <t>RBÜEB08</t>
  </si>
  <si>
    <t xml:space="preserve">számonkérés   </t>
  </si>
  <si>
    <t xml:space="preserve">számonkérés    </t>
  </si>
  <si>
    <t>elmélet + gyakorlat heti összes tanóra</t>
  </si>
  <si>
    <t>Törzsanyag tárgyai</t>
  </si>
  <si>
    <t/>
  </si>
  <si>
    <t>ÉÉ</t>
  </si>
  <si>
    <t>GYJ</t>
  </si>
  <si>
    <t>Közigazgatás alapintézményei</t>
  </si>
  <si>
    <t>Vezetés- és szervezéselmélet</t>
  </si>
  <si>
    <t>Rendészeti kommunikáció tréning</t>
  </si>
  <si>
    <t>Irányítói, vezetői kompetenciafejlesztő tréning</t>
  </si>
  <si>
    <t>TÖRZSANYAG ÖSSZESEN</t>
  </si>
  <si>
    <t>Szakdolgozat/Diplomamunka tantárgya</t>
  </si>
  <si>
    <t>RTOSB03</t>
  </si>
  <si>
    <t>Szakdolgozat konzultáció</t>
  </si>
  <si>
    <t>Szakdolgozat/Diplomamunka tantárgyak összesen:</t>
  </si>
  <si>
    <t>Komplex vizsga (KV)</t>
  </si>
  <si>
    <t>Szigorlat (SZG)</t>
  </si>
  <si>
    <t>Zárvizsga tárgy(ZV)</t>
  </si>
  <si>
    <t>számonkérés</t>
  </si>
  <si>
    <t>félévi összes</t>
  </si>
  <si>
    <t>ÖSSZES TANÓRA</t>
  </si>
  <si>
    <t>RJITB10</t>
  </si>
  <si>
    <t>Szabálysértési alapismeretek</t>
  </si>
  <si>
    <t>K(Z)</t>
  </si>
  <si>
    <t>ÉÉ(Z)</t>
  </si>
  <si>
    <t>RKRIB19</t>
  </si>
  <si>
    <t>RKRIB20</t>
  </si>
  <si>
    <t>B(Z)</t>
  </si>
  <si>
    <t xml:space="preserve"> SZAKON ÖSSZESEN</t>
  </si>
  <si>
    <t>összes</t>
  </si>
  <si>
    <t>SZG</t>
  </si>
  <si>
    <t>ZV</t>
  </si>
  <si>
    <t>ÖSSZES TANÓRARENDI KONTAKTÓRA</t>
  </si>
  <si>
    <t>1.</t>
  </si>
  <si>
    <t>5.</t>
  </si>
  <si>
    <t>6.</t>
  </si>
  <si>
    <t>X</t>
  </si>
  <si>
    <t>GYJ(Z)</t>
  </si>
  <si>
    <t>IGAZGATÁSRENDÉSZETI SZAKIRÁNY</t>
  </si>
  <si>
    <t>3.</t>
  </si>
  <si>
    <t>RARTB15</t>
  </si>
  <si>
    <t>Igazgatásrendészeti jog 1.</t>
  </si>
  <si>
    <t>RARTB25</t>
  </si>
  <si>
    <t>Igazgatásrendészeti jog 2.</t>
  </si>
  <si>
    <t>RARTB35</t>
  </si>
  <si>
    <t>Igazgatásrendészeti jog 3.</t>
  </si>
  <si>
    <t>RKBJB01</t>
  </si>
  <si>
    <t>Szabálysértési jog 1.</t>
  </si>
  <si>
    <t>Szabálysértési jog (3) 2.</t>
  </si>
  <si>
    <t>Szabálysértési jog (3) 3.</t>
  </si>
  <si>
    <t>RARTB11</t>
  </si>
  <si>
    <t>Igazgatásrendészeti jogi specializáció 1.</t>
  </si>
  <si>
    <t>Igazgatásrendészeti jogi specializáció 2.</t>
  </si>
  <si>
    <t>RARTB14</t>
  </si>
  <si>
    <t>IGAZGATÁSRENDÉSZETI ZV</t>
  </si>
  <si>
    <t>KÖZLEKEDÉSRENDÉSZETI SZAKIRÁNY</t>
  </si>
  <si>
    <t>RKBTB15</t>
  </si>
  <si>
    <t>KRESZ és vezetéstechnika 1.</t>
  </si>
  <si>
    <t>RKBTB16</t>
  </si>
  <si>
    <t>KRESZ és vezetéstechnika 2.</t>
  </si>
  <si>
    <t>Forgalomellenőrzés (3)</t>
  </si>
  <si>
    <t>RKBTB11</t>
  </si>
  <si>
    <t>Balesetelemzés 1.</t>
  </si>
  <si>
    <t>RKBTB52</t>
  </si>
  <si>
    <t>Közrendvédelmi ismeretek (kl) 2.</t>
  </si>
  <si>
    <t>RKBTB02</t>
  </si>
  <si>
    <t>KÖZRENDVÉDELMI ZV</t>
  </si>
  <si>
    <t xml:space="preserve">1. </t>
  </si>
  <si>
    <t>KÖZRENDVÉDELMI SZAKIRÁNY</t>
  </si>
  <si>
    <t>RKBTB44</t>
  </si>
  <si>
    <t>Közrendvédelmi szakismeretek 1.</t>
  </si>
  <si>
    <t>RKBTB45</t>
  </si>
  <si>
    <t>Közrendvédelmi szakismeretek 2.</t>
  </si>
  <si>
    <t>RKBTB46</t>
  </si>
  <si>
    <t>közrendvédelmi szakismeretek 3</t>
  </si>
  <si>
    <t>RKBTB21</t>
  </si>
  <si>
    <t>Közlekedésrendészeti ismeretek (kz) 1.</t>
  </si>
  <si>
    <t>RKBTB22</t>
  </si>
  <si>
    <t>Közlekedésrendészeti ismeretek (kz) 2.</t>
  </si>
  <si>
    <t>RKBTB63</t>
  </si>
  <si>
    <t>Csapatszolgálati intézkedések</t>
  </si>
  <si>
    <t>RBATB24</t>
  </si>
  <si>
    <t>IDEGENRENDÉSZETI ÉS MENEKÜLTÜGYI ZV</t>
  </si>
  <si>
    <t>TÁRGYFELELŐS SZERVEZETI EGYSÉG</t>
  </si>
  <si>
    <t>TÁRGYFELELŐS SZEMÉLY</t>
  </si>
  <si>
    <t>Dr. Hegedűs Judit</t>
  </si>
  <si>
    <t>Rendészetelméleti és -történeti Tanszék</t>
  </si>
  <si>
    <t>Dr. Sallai János</t>
  </si>
  <si>
    <t xml:space="preserve">Testnevelési és Küzdősportok Tanszék </t>
  </si>
  <si>
    <t>Dr. Freyer Tamás</t>
  </si>
  <si>
    <t>Rendészeti Vezetéstudományi Tanszék</t>
  </si>
  <si>
    <t>Dr. Kovács Gábor</t>
  </si>
  <si>
    <t>Kriminológiai Tanszék</t>
  </si>
  <si>
    <t>Dr. Barabás Andrea Tünde</t>
  </si>
  <si>
    <t>dr. Schubauerné dr. Hargitai Vera</t>
  </si>
  <si>
    <t>Rendészeti Vezetéstudományi Tszék</t>
  </si>
  <si>
    <t xml:space="preserve">Dr. Molnár Katalin </t>
  </si>
  <si>
    <t>Büntető-eljárásjogi Tanszék</t>
  </si>
  <si>
    <t>Dr. Fantoly Zsanett</t>
  </si>
  <si>
    <t>Dr. Balla József</t>
  </si>
  <si>
    <t>Közbiztonsági Tanszék</t>
  </si>
  <si>
    <t>Dr. Christián László</t>
  </si>
  <si>
    <t>Büntetőjogi Tanszék</t>
  </si>
  <si>
    <t>Büntetés-végrehajtási Tanszék</t>
  </si>
  <si>
    <t>Dr. Hautzinger Zoltán</t>
  </si>
  <si>
    <t xml:space="preserve">dr. Rottler Violetta </t>
  </si>
  <si>
    <t>Felföldi Péter</t>
  </si>
  <si>
    <t>Papp Dávid</t>
  </si>
  <si>
    <t xml:space="preserve">Dr. Freyer Tamás </t>
  </si>
  <si>
    <t>dr. Gál Erika</t>
  </si>
  <si>
    <t>Határrendészeti Tanszék</t>
  </si>
  <si>
    <t xml:space="preserve">dr. Simon Attila </t>
  </si>
  <si>
    <t>Dr. Major Róbert</t>
  </si>
  <si>
    <t>Dr. Tihanyi Miklós</t>
  </si>
  <si>
    <t>Klenner Zoltán</t>
  </si>
  <si>
    <t>dr. Szilvásy György Péter</t>
  </si>
  <si>
    <t>Vám- és Pénzügyőri Tanszék</t>
  </si>
  <si>
    <t>RRMTB04</t>
  </si>
  <si>
    <t>RRMTB07</t>
  </si>
  <si>
    <t>RKRJB16</t>
  </si>
  <si>
    <t>Idegennyelvi és Szaknyelvi Lektorátus</t>
  </si>
  <si>
    <t>Ürmösné Dr. Simon Gabriella</t>
  </si>
  <si>
    <t>dr. Skorka Tamás</t>
  </si>
  <si>
    <t>Dr. Nyeste Péter</t>
  </si>
  <si>
    <t>dr. Tirts Tibor</t>
  </si>
  <si>
    <t>RKRJB17</t>
  </si>
  <si>
    <t>RKRJB18</t>
  </si>
  <si>
    <t>RKRJB22</t>
  </si>
  <si>
    <t>dr. Zsigmond Csaba</t>
  </si>
  <si>
    <t>Dr. Pallagi Anikó</t>
  </si>
  <si>
    <t>dr. Haspel Orsolya</t>
  </si>
  <si>
    <t>RKBTB133</t>
  </si>
  <si>
    <t>Dr. Mészáros Gábor</t>
  </si>
  <si>
    <t>RKBTB123</t>
  </si>
  <si>
    <t>Szabadon választható tantárgyak</t>
  </si>
  <si>
    <t>RARTB60</t>
  </si>
  <si>
    <t>RARTB50</t>
  </si>
  <si>
    <t>RKBTB91</t>
  </si>
  <si>
    <t>RKBTB92</t>
  </si>
  <si>
    <t>RKBTB59</t>
  </si>
  <si>
    <t>érvényes 2023/2024-es tanévtől felmenő rendszerben.</t>
  </si>
  <si>
    <t>Igazgatásrendészeti és Nemzetközi Rendészeti Tanszék</t>
  </si>
  <si>
    <t>A rendészet nemzetközi és uniós jogi alapjai</t>
  </si>
  <si>
    <t>RINTB07</t>
  </si>
  <si>
    <t>RINTB04</t>
  </si>
  <si>
    <t>RINTB05</t>
  </si>
  <si>
    <t>Szabálysértési jog (3) 4.</t>
  </si>
  <si>
    <t>Szabálysértési jog (3) 5.</t>
  </si>
  <si>
    <t>Rendészeti hatósági eljárásjogi repetitórium (3)</t>
  </si>
  <si>
    <t>RINTB06</t>
  </si>
  <si>
    <t>dr. Merkl Zoltán</t>
  </si>
  <si>
    <t>Dr. Buzás Gábor</t>
  </si>
  <si>
    <t>Vájlok László</t>
  </si>
  <si>
    <t>dr. Girhiny Kornél</t>
  </si>
  <si>
    <t>Mágó Barbara</t>
  </si>
  <si>
    <t>Krimináltechnikai Tanszék</t>
  </si>
  <si>
    <t>SZV</t>
  </si>
  <si>
    <t>RINYB25</t>
  </si>
  <si>
    <t>Angol migrációs szaknyelv 1.</t>
  </si>
  <si>
    <t>RINYB26</t>
  </si>
  <si>
    <t>Angol migrációs szaknyelv 2.</t>
  </si>
  <si>
    <t>RINYB27</t>
  </si>
  <si>
    <t>Angol kommunikációs rendészeti szaknyelv 1.</t>
  </si>
  <si>
    <t>RINYB29</t>
  </si>
  <si>
    <t>Rendészeti szaknyelvi nyelvvizsgára felkészítés 1.</t>
  </si>
  <si>
    <t>RINYB30</t>
  </si>
  <si>
    <t>Rendészeti szaknyelvi nyelvvizsgára felkészítés 2.</t>
  </si>
  <si>
    <t>RINYB39</t>
  </si>
  <si>
    <t>RINYB40</t>
  </si>
  <si>
    <t>Angol B2 nyelvvizsga felkészítő 2.</t>
  </si>
  <si>
    <t>RINYB41</t>
  </si>
  <si>
    <t>Angol középfokú szintre hozó 1.</t>
  </si>
  <si>
    <t>RINYB42</t>
  </si>
  <si>
    <t>Angol középfokú szintre hozó 2.</t>
  </si>
  <si>
    <t>RINYB43</t>
  </si>
  <si>
    <t>Angol középfokú szintre hozó 3.</t>
  </si>
  <si>
    <t>RINYB44</t>
  </si>
  <si>
    <t>Angol középfokú szintre hozó 4.</t>
  </si>
  <si>
    <t>RINYB31</t>
  </si>
  <si>
    <t>Német rendészeti szaknyelv 1.</t>
  </si>
  <si>
    <t>RINYB32</t>
  </si>
  <si>
    <t>Német rendészeti szaknyelv 2.</t>
  </si>
  <si>
    <t>RINYB33</t>
  </si>
  <si>
    <t>Plurális rendészeti angol szaknyelv 1.</t>
  </si>
  <si>
    <t>RINYB34</t>
  </si>
  <si>
    <t>Plurális rendészeti angol szaknyelv 2.</t>
  </si>
  <si>
    <t>RHRTB65</t>
  </si>
  <si>
    <t>Úti okmányok vizsgálata</t>
  </si>
  <si>
    <t>RHRTB22</t>
  </si>
  <si>
    <t>A schengeni egyezménnyel kapcsolatos rendészeti és biztonsági tanulmányok</t>
  </si>
  <si>
    <t>RBATB20</t>
  </si>
  <si>
    <t>A külföldiek integrációja hazánkban és az Európai Unióban</t>
  </si>
  <si>
    <t>RBATB49</t>
  </si>
  <si>
    <t>Híres magyarok – az állampolgárság megállapítása és az államérdekű honosítás speciális szabályai</t>
  </si>
  <si>
    <t>RNETB03</t>
  </si>
  <si>
    <t>Az Európai Elfogatóparancs és átadási eljárás</t>
  </si>
  <si>
    <t>RJITB07</t>
  </si>
  <si>
    <t>Értékpapírjogi és tőkepiaci ismeretek</t>
  </si>
  <si>
    <t>RARTB16</t>
  </si>
  <si>
    <t>Gyűlölet-bűncselekmények: bűnüldözés és bűnmegelőzés az Euróapi Unióban</t>
  </si>
  <si>
    <t>RKRJB25</t>
  </si>
  <si>
    <t>Humánerőforrás gazdálkodás</t>
  </si>
  <si>
    <t>RKRJB26</t>
  </si>
  <si>
    <t>Munkajog a gyakorlatban</t>
  </si>
  <si>
    <t>RJITB06</t>
  </si>
  <si>
    <t>Vagyonjogi kérdések a rendészeti tevékenységben</t>
  </si>
  <si>
    <t xml:space="preserve">RBGVB36 </t>
  </si>
  <si>
    <t>Bűnelemzés a modern bűnüldözésben</t>
  </si>
  <si>
    <t>RBGVB137</t>
  </si>
  <si>
    <t>A környezeti bűncselekmények elleni nemzetközi és hazai fellépés</t>
  </si>
  <si>
    <t>RBGVB138</t>
  </si>
  <si>
    <t>Bankok biztonsága, védelmi megoldásai</t>
  </si>
  <si>
    <t>RBGVB144</t>
  </si>
  <si>
    <t>Információvédelem kriptográfiával az ókortól napjainki</t>
  </si>
  <si>
    <t>RBGVB147</t>
  </si>
  <si>
    <t>Új típusú információszerzés a bűnüldözésben</t>
  </si>
  <si>
    <t xml:space="preserve">Bv. intézetek kriminalisztikája testközelben </t>
  </si>
  <si>
    <t>RFTTB02</t>
  </si>
  <si>
    <t>Környezet- és természet elleni bűncselekmények kriminálmetodikája</t>
  </si>
  <si>
    <t>RFTTB05</t>
  </si>
  <si>
    <t>Bűnügyi helyszínelés a gyakorlatban</t>
  </si>
  <si>
    <t>RMORB04</t>
  </si>
  <si>
    <t>Atomerőművek biztonsága</t>
  </si>
  <si>
    <t>RMORB56</t>
  </si>
  <si>
    <t>Személyvédelem</t>
  </si>
  <si>
    <t>RRETB09</t>
  </si>
  <si>
    <t>Sportrendészet</t>
  </si>
  <si>
    <t>RRETB11</t>
  </si>
  <si>
    <t>Az Oroszországi Föderáció rendészeti rendszerei</t>
  </si>
  <si>
    <t>RVPTB142</t>
  </si>
  <si>
    <t>Bevételi hatóságok nemzetközi együttműködése</t>
  </si>
  <si>
    <t>RVPTB145</t>
  </si>
  <si>
    <t>Az emberi erőforrás, mint érték a rendészetben</t>
  </si>
  <si>
    <t>RVPTB56</t>
  </si>
  <si>
    <t>Vámellenőrzés a gyakorlatban – Záhonytól Brüsszelig</t>
  </si>
  <si>
    <t>RKBTB26</t>
  </si>
  <si>
    <t xml:space="preserve">Közlekedési büntetőjog </t>
  </si>
  <si>
    <t>RBÜEB07</t>
  </si>
  <si>
    <t>A vallomás műszeres ellenőrzése</t>
  </si>
  <si>
    <t>RBÜEB10</t>
  </si>
  <si>
    <t>A büntetőeljárás aktuális kihívásai</t>
  </si>
  <si>
    <t>Az állami büntetőhatalom elmélete és gyakorlata</t>
  </si>
  <si>
    <t>RBÜAB11</t>
  </si>
  <si>
    <t>A bűnhalmazatok gyakorlati problémái</t>
  </si>
  <si>
    <t>RBÜAB14</t>
  </si>
  <si>
    <t>A büntetőjogszabály értelmezése</t>
  </si>
  <si>
    <t>RNYTB03</t>
  </si>
  <si>
    <t>A szolgálati kutya alkalmazása</t>
  </si>
  <si>
    <t>RRVTB09</t>
  </si>
  <si>
    <t xml:space="preserve">Rendészeti menedzsment </t>
  </si>
  <si>
    <t>Kudar Mariann</t>
  </si>
  <si>
    <t>Dr. Nagy György</t>
  </si>
  <si>
    <t>Barnucz Nóra</t>
  </si>
  <si>
    <t>Veres-Faddi Nikolett</t>
  </si>
  <si>
    <t xml:space="preserve">dr. Mágó Barbara </t>
  </si>
  <si>
    <t>dr. Fachet Gergő</t>
  </si>
  <si>
    <t>dr. Schubauerné dr. Hargitai Veronika</t>
  </si>
  <si>
    <t>dr. Sipos Csilla</t>
  </si>
  <si>
    <t>dr. Németh Ágota</t>
  </si>
  <si>
    <t>dr. Simon Béla</t>
  </si>
  <si>
    <t>Dr. Károlyi László</t>
  </si>
  <si>
    <t>MÖRT</t>
  </si>
  <si>
    <t>Dr. Nagy-Tóth Nikolett Ágnes</t>
  </si>
  <si>
    <t>dr. Deák József</t>
  </si>
  <si>
    <t>Dr. Budaházi Árpád</t>
  </si>
  <si>
    <t>Dr. Vári Vince</t>
  </si>
  <si>
    <t>Bűntetőjogi Tanszék</t>
  </si>
  <si>
    <t>dr. Frigyer László</t>
  </si>
  <si>
    <t>Dr. Kovács István</t>
  </si>
  <si>
    <t xml:space="preserve">Angol B2 nyelvvizsga felkészítő </t>
  </si>
  <si>
    <t xml:space="preserve">RENDÉSZETI IGAZGATÁSI  ALAPKÉPZÉSI SZAK </t>
  </si>
  <si>
    <t>félév/szemeszter</t>
  </si>
  <si>
    <t xml:space="preserve">Közös Közszolgálati Gyakorlat </t>
  </si>
  <si>
    <t>Magyarország stratégiai dimenziói a múltban és ma</t>
  </si>
  <si>
    <t xml:space="preserve">Állam- és Jogtörténeti Tanszék </t>
  </si>
  <si>
    <t>Prof. Dr. Nagyernyei-Szabó Ádám Sándor</t>
  </si>
  <si>
    <t xml:space="preserve">Civilizációnk kihívásai </t>
  </si>
  <si>
    <t>Védelem és közszolgálat</t>
  </si>
  <si>
    <t>Hadászati Tanszék</t>
  </si>
  <si>
    <t>Dr. Jobbágy Zoltán</t>
  </si>
  <si>
    <t>Rucska András</t>
  </si>
  <si>
    <t>ÁÁJTB05</t>
  </si>
  <si>
    <t xml:space="preserve"> ÁÁJTB06</t>
  </si>
  <si>
    <t>HKHATA901</t>
  </si>
  <si>
    <t>RVPTB141</t>
  </si>
  <si>
    <t>Narkológia</t>
  </si>
  <si>
    <t>RVPTB140</t>
  </si>
  <si>
    <t>Tudatos adózás</t>
  </si>
  <si>
    <t>Dr. Magasvári Adrienn</t>
  </si>
  <si>
    <t>RINYB52</t>
  </si>
  <si>
    <t>Orosz nyelv kezdőknek 1.</t>
  </si>
  <si>
    <t>RINYB56</t>
  </si>
  <si>
    <t>Orosz nyelv haladóknak 1.</t>
  </si>
  <si>
    <t>RBGVB149</t>
  </si>
  <si>
    <t>RKBTB58</t>
  </si>
  <si>
    <t xml:space="preserve">A vallás különös szerepe a közszolgálatban </t>
  </si>
  <si>
    <t>Nagy Éva</t>
  </si>
  <si>
    <t>Dr. Kovács Zoltán</t>
  </si>
  <si>
    <t>Rendészettörténet és rendészeti elméletek</t>
  </si>
  <si>
    <t>Szakmai gyakorlat</t>
  </si>
  <si>
    <t>Szakmai gyakorlat összesen:</t>
  </si>
  <si>
    <t>MINDÖSSZESEN</t>
  </si>
  <si>
    <t>Összesen</t>
  </si>
  <si>
    <t>elmélet</t>
  </si>
  <si>
    <t>gyakorlat</t>
  </si>
  <si>
    <t>összes elmélet</t>
  </si>
  <si>
    <t>összes gyakorlat</t>
  </si>
  <si>
    <t>érvényes 2024/2025-ös tanévtől felmenő rendszerben.</t>
  </si>
  <si>
    <t>teljes idejű képzésben, nappali munkarend szerint tanuló hallgatók részére</t>
  </si>
  <si>
    <t>Szakirány összesen</t>
  </si>
  <si>
    <t>Szakirány tárgyai</t>
  </si>
  <si>
    <t>SZAKMAI GYAKORLAT ÖSSZESEN</t>
  </si>
  <si>
    <t>IDEGENRENDÉSZETI SZAKIRÁNY</t>
  </si>
  <si>
    <t xml:space="preserve"> MINDÖSSZESEN</t>
  </si>
  <si>
    <t>HATÁRRENDÉSZETI SZAKIRÁNY</t>
  </si>
  <si>
    <t>ÖSSZESEN</t>
  </si>
  <si>
    <t>Robotzsaru 3. (KZ)</t>
  </si>
  <si>
    <t>Robotzsaru 3. (Kl)</t>
  </si>
  <si>
    <t>Rendészeti etika, integritás tréning</t>
  </si>
  <si>
    <t>RRMTB05</t>
  </si>
  <si>
    <t>Évközi értékelés  (ÉÉ) + (ÉÉ(Z))</t>
  </si>
  <si>
    <t>Gyakorlati jegy(GYJ) + (GYJ(Z))</t>
  </si>
  <si>
    <t>Kollokvium (K) + (K(Z))</t>
  </si>
  <si>
    <t>Közrendvédelmi vezetői ismeretek 1.</t>
  </si>
  <si>
    <t>Közrendvédelmi vezetői ismeretek  2.</t>
  </si>
  <si>
    <t>Csapatszolgálati szakismeretek 1.</t>
  </si>
  <si>
    <t>Közlekedésrendészeti ismeretek (kz) 3.</t>
  </si>
  <si>
    <t>Balesetelemzés 2.</t>
  </si>
  <si>
    <t>Kriminálpszichológia 1.</t>
  </si>
  <si>
    <t>Kriminálpszichológia 2.</t>
  </si>
  <si>
    <t>Állampolgársági jog és igazgatás</t>
  </si>
  <si>
    <t>Státusjogok</t>
  </si>
  <si>
    <t>Határrendészet és okmányismeret</t>
  </si>
  <si>
    <t>Idegenrendészeti és menedékjogi repetitórium</t>
  </si>
  <si>
    <t>Migráció elmélet</t>
  </si>
  <si>
    <t>Interkulturális társadalom és biztonság</t>
  </si>
  <si>
    <t>GYJ(SZG)</t>
  </si>
  <si>
    <t>K(SZG)</t>
  </si>
  <si>
    <t>Forgalomszervezés és -irányítás (3)</t>
  </si>
  <si>
    <t>ÉÉ(SZG)</t>
  </si>
  <si>
    <t>Évközi értékelés  (ÉÉ) + (ÉÉ(Z)) + (ÉÉ(SZG))</t>
  </si>
  <si>
    <t>Büntetőjogi repetitórium</t>
  </si>
  <si>
    <t>Gyakorlati jegy(GYJ) + (GYJ(Z)) + (GYJ(SZG))</t>
  </si>
  <si>
    <t>Kollokvium (K) + (K(Z)) + (K(SZG)</t>
  </si>
  <si>
    <t>SZAKON MINDÖSSZESEN</t>
  </si>
  <si>
    <t>Közrendvédelmi ismeretek (kl) 1.</t>
  </si>
  <si>
    <t>RKBTB51</t>
  </si>
  <si>
    <t>RKBTB143</t>
  </si>
  <si>
    <t>Közlekedésrendészeti ismeretek (3)</t>
  </si>
  <si>
    <t>RKBTB193</t>
  </si>
  <si>
    <t>Határrendészeti alapozó ismeretek</t>
  </si>
  <si>
    <t>Kompenzációs intézkedések</t>
  </si>
  <si>
    <t>Határrendészeti zv. felkészítő</t>
  </si>
  <si>
    <t>Határrendészeti bűnügyi ismeretek</t>
  </si>
  <si>
    <t>Határrendészeti vezetés elmélete (3)</t>
  </si>
  <si>
    <t>Csapatszolgálati szakismeretek 2.</t>
  </si>
  <si>
    <t>RKBTB61</t>
  </si>
  <si>
    <t>RKBTB62</t>
  </si>
  <si>
    <t>KR</t>
  </si>
  <si>
    <t>LUDOVIKA FESZTIVÁL SZABADEGYETEM</t>
  </si>
  <si>
    <t>A</t>
  </si>
  <si>
    <t>A menedékjog rendszere</t>
  </si>
  <si>
    <t>Menedékjogii eljárás</t>
  </si>
  <si>
    <t>Idegenrendészeti igazgatás 2.</t>
  </si>
  <si>
    <t>Idegenrendészeti igazgatás 1.</t>
  </si>
  <si>
    <t>Intézkedéstaktika 1.  és lőkiképzés</t>
  </si>
  <si>
    <t>Alkotmányjogi alapintézmények és alapjogok</t>
  </si>
  <si>
    <t>beszámoló, kollokvium, szigorlat félévben összesen</t>
  </si>
  <si>
    <t>Rendészeti Kiképzési és Nevelési Intézet</t>
  </si>
  <si>
    <t>RBATB02</t>
  </si>
  <si>
    <t xml:space="preserve">Mesterséges intelligencia alkalmazása </t>
  </si>
  <si>
    <t>RMORB79</t>
  </si>
  <si>
    <t>Egyetemi Polgárőrség</t>
  </si>
  <si>
    <t>dr. Kovács Sándor</t>
  </si>
  <si>
    <t>RBÜEB17</t>
  </si>
  <si>
    <t>RRVTB08</t>
  </si>
  <si>
    <t>Rendészeti önkéntes gyakorlat</t>
  </si>
  <si>
    <t>Kakócz Krisztián</t>
  </si>
  <si>
    <t>RHRTB73</t>
  </si>
  <si>
    <t>RHRTB74</t>
  </si>
  <si>
    <t>Robotzsaru (HÖR) 1.</t>
  </si>
  <si>
    <t>Bartus Gábor</t>
  </si>
  <si>
    <t>RHRTB80</t>
  </si>
  <si>
    <t>Sánta Györgyné Huba Judit</t>
  </si>
  <si>
    <t>RKNIB45</t>
  </si>
  <si>
    <t xml:space="preserve">RKNIB46 </t>
  </si>
  <si>
    <t>RKNIB47</t>
  </si>
  <si>
    <t xml:space="preserve"> RBATB31</t>
  </si>
  <si>
    <t>RBATB67</t>
  </si>
  <si>
    <t>Európai bevándorlási politika</t>
  </si>
  <si>
    <t>RBATB58</t>
  </si>
  <si>
    <t>RBATB57</t>
  </si>
  <si>
    <t>RBATB44</t>
  </si>
  <si>
    <t>RBATB45</t>
  </si>
  <si>
    <t>RBATB63</t>
  </si>
  <si>
    <t>RBATB64</t>
  </si>
  <si>
    <t>RBATB65</t>
  </si>
  <si>
    <t>RMTTB19</t>
  </si>
  <si>
    <t>Társadalom- és emberismeret</t>
  </si>
  <si>
    <t>RINTB22</t>
  </si>
  <si>
    <t>RRETB17</t>
  </si>
  <si>
    <t>RINYB64</t>
  </si>
  <si>
    <t>Rendészeti szaknyelv  1.</t>
  </si>
  <si>
    <t>RINYB65</t>
  </si>
  <si>
    <t>RINYB66</t>
  </si>
  <si>
    <t>RINYB67</t>
  </si>
  <si>
    <t>Rendészeti szaknyelv  2.</t>
  </si>
  <si>
    <t>Rendészeti szaknyelv  3.</t>
  </si>
  <si>
    <t>Rendészeti szaknyelv  4.</t>
  </si>
  <si>
    <t>Informatika és Robotzsaru 1.</t>
  </si>
  <si>
    <t>Informatika és Robotzsaru 2.</t>
  </si>
  <si>
    <t>Mátés Gábor</t>
  </si>
  <si>
    <t>RKNIB49</t>
  </si>
  <si>
    <t>Kiss Kálmán</t>
  </si>
  <si>
    <t>RBÜAB20</t>
  </si>
  <si>
    <t>RHRTB92</t>
  </si>
  <si>
    <t xml:space="preserve">Határellenőrzés 1. </t>
  </si>
  <si>
    <t>Németh Gábor</t>
  </si>
  <si>
    <t>RHRTB93</t>
  </si>
  <si>
    <t xml:space="preserve">Határellenőrzés 2. </t>
  </si>
  <si>
    <t>RHRTB94</t>
  </si>
  <si>
    <t xml:space="preserve">Határrendészeti hatósági alapismeretek 1. </t>
  </si>
  <si>
    <t>RHRTB95</t>
  </si>
  <si>
    <t>Határrendészeti hatósági alapismeretek 2.</t>
  </si>
  <si>
    <t xml:space="preserve">Határrendészeti hatósági alapismeretek 2. </t>
  </si>
  <si>
    <t>RHRTB89</t>
  </si>
  <si>
    <t>RHRTB90</t>
  </si>
  <si>
    <t>RHRTB91</t>
  </si>
  <si>
    <t>RHRTB96</t>
  </si>
  <si>
    <t>RBATB69</t>
  </si>
  <si>
    <t>Migrációelmélet</t>
  </si>
  <si>
    <t>Menedékjogi eljárás</t>
  </si>
  <si>
    <t xml:space="preserve">Európai bevándorlási politika </t>
  </si>
  <si>
    <t>RINTB23</t>
  </si>
  <si>
    <t xml:space="preserve">Rendészeti civiljog </t>
  </si>
  <si>
    <t xml:space="preserve">Igazgatásrendészeti jog 1. </t>
  </si>
  <si>
    <t xml:space="preserve">Igazgatásrendészeti jog 2. </t>
  </si>
  <si>
    <t xml:space="preserve">Szabálysértési jog 1. </t>
  </si>
  <si>
    <t>RKBTB33</t>
  </si>
  <si>
    <t xml:space="preserve">Papp Dávid </t>
  </si>
  <si>
    <t xml:space="preserve">KRESZ és vezetéstechnika 1. </t>
  </si>
  <si>
    <t xml:space="preserve">KRESZ és vezetéstechnika 2. </t>
  </si>
  <si>
    <t>KRESZ és vezetéstechnika 2</t>
  </si>
  <si>
    <t>RKBTB12</t>
  </si>
  <si>
    <t xml:space="preserve"> RKBTB63</t>
  </si>
  <si>
    <t>RKBTB34</t>
  </si>
  <si>
    <t>Közrendvédelmi szakismeretek 3.</t>
  </si>
  <si>
    <t>RKBTB41</t>
  </si>
  <si>
    <t>RKBTB42</t>
  </si>
  <si>
    <t>Közrendvédelmi vezetői ismeretek 2.</t>
  </si>
  <si>
    <t>RKBTB28</t>
  </si>
  <si>
    <t>RKBTB23</t>
  </si>
  <si>
    <t>LFSZE01</t>
  </si>
  <si>
    <t>Dr. Bogotyán Róbert</t>
  </si>
  <si>
    <t>Bélai Gábor</t>
  </si>
  <si>
    <t>RTKTB87</t>
  </si>
  <si>
    <t>Aerobik</t>
  </si>
  <si>
    <t>Testnevelési és Küzdősportok Tanszék</t>
  </si>
  <si>
    <t>Dr. Benczéné Bagó Andrea</t>
  </si>
  <si>
    <t>RTKTB88</t>
  </si>
  <si>
    <t>Labdarúgás</t>
  </si>
  <si>
    <t>RTKTB89</t>
  </si>
  <si>
    <t>Kondicionálás</t>
  </si>
  <si>
    <t>Nagy Ádám Ferenc</t>
  </si>
  <si>
    <t xml:space="preserve">RTKTB98  </t>
  </si>
  <si>
    <t>Lovaglás elmélete és gyakorlati alapjai</t>
  </si>
  <si>
    <t>Kollár Csaba</t>
  </si>
  <si>
    <t>Dr. Fekete Csaba</t>
  </si>
  <si>
    <t>Rendészeti szaknyelv 2.</t>
  </si>
  <si>
    <t>Rendészeti szaknyelv 1.</t>
  </si>
  <si>
    <t>Rendészeti szaknyelv 3.</t>
  </si>
  <si>
    <t>Rendészeti szaknyelv 4.</t>
  </si>
  <si>
    <t>Intézkedéstaktika 2.</t>
  </si>
  <si>
    <t>Intézkedéstaktika 1. és lőkiképzés</t>
  </si>
  <si>
    <t>Intézkedéstaktika 3.</t>
  </si>
  <si>
    <t>Büntetőjogi repetitorium</t>
  </si>
  <si>
    <t>RKPTB03</t>
  </si>
  <si>
    <t xml:space="preserve">Társadalom- és emberismeret </t>
  </si>
  <si>
    <t>RKPTB04</t>
  </si>
  <si>
    <t>ÁTKTM49</t>
  </si>
  <si>
    <t xml:space="preserve">A vívás gyakorlati alapjai </t>
  </si>
  <si>
    <t xml:space="preserve">Társadalmi Kommunikáció Tanszék </t>
  </si>
  <si>
    <t>Dr. Bartóki-Gönczy Balázs</t>
  </si>
  <si>
    <t>Szent László Program - Erdély felfedezése</t>
  </si>
  <si>
    <t>Dr. Orbán Endre</t>
  </si>
  <si>
    <t>RINYB78</t>
  </si>
  <si>
    <t>ÁEKMTB55</t>
  </si>
  <si>
    <t>Európai Köz- és Magánjogi Tanszék</t>
  </si>
  <si>
    <t xml:space="preserve">Informatika </t>
  </si>
  <si>
    <t>Orosz nyelv haladóknak 2.</t>
  </si>
  <si>
    <t>RINYB81</t>
  </si>
  <si>
    <t>RRVTB06</t>
  </si>
  <si>
    <t>Dr. Erdős Ákos</t>
  </si>
  <si>
    <t>Rendészeti Magatartástudományi és Kriminálpszichológiai  Tanszék</t>
  </si>
  <si>
    <t>Bűnügyi és Gazdaságvédelmi Tanszék</t>
  </si>
  <si>
    <t>Krimináltaktikai és -metodikai Tanszék</t>
  </si>
  <si>
    <t>Idegenrendészeti Tanszék</t>
  </si>
  <si>
    <t>Kiberbűnözés Elleni Tanszék</t>
  </si>
  <si>
    <t>RKNIB50</t>
  </si>
  <si>
    <t>RKNIB51</t>
  </si>
  <si>
    <t>RKNIB52</t>
  </si>
  <si>
    <t>RKNIB56</t>
  </si>
  <si>
    <t>RENDÉSZETI SZAKNYELV SZIGORLAT</t>
  </si>
  <si>
    <t>dr. Bói László</t>
  </si>
  <si>
    <t>Erdélyi Ákos</t>
  </si>
  <si>
    <t>RINYB82</t>
  </si>
  <si>
    <t>Orosz nyelv haladóknak 3.</t>
  </si>
  <si>
    <t>dr. Halász Henrietta</t>
  </si>
  <si>
    <t>RMTTB26</t>
  </si>
  <si>
    <t>Krízis- és válságkezelés a rendészetben</t>
  </si>
  <si>
    <t>Rendészeti Magatartástudományi és Kriminálpszichológiai Tanszék</t>
  </si>
  <si>
    <t>Gál Tamás László</t>
  </si>
  <si>
    <t>RKBTB921</t>
  </si>
  <si>
    <t>RBVTB108</t>
  </si>
  <si>
    <t>RKBTB113</t>
  </si>
  <si>
    <t>RKBTB153</t>
  </si>
  <si>
    <t>RENDÉSZETI SZOCIALIZÁCIÓ</t>
  </si>
  <si>
    <t>dr. Fekete Csaba</t>
  </si>
  <si>
    <t>RKNIB61-RKNIB66</t>
  </si>
  <si>
    <t>Krimináltaktikai éa Kriminálmetodikai Tanszék</t>
  </si>
  <si>
    <t>Dr. Suba László</t>
  </si>
  <si>
    <t>ÁNTK Emberi Erőforrás Tanszék</t>
  </si>
  <si>
    <t>dr. Pajor Andrea</t>
  </si>
  <si>
    <t>Romológia</t>
  </si>
  <si>
    <t>dr. Kovács Richárd</t>
  </si>
  <si>
    <t>RRVTB11 - RRVTB16</t>
  </si>
  <si>
    <t>TANULÓCSOPORT VEZETŐI FOGLALKOZÁS</t>
  </si>
  <si>
    <t>Dr. Pallo József</t>
  </si>
  <si>
    <t>Dr. Biróczky-Szabó Andrea</t>
  </si>
  <si>
    <t>dr. Kemény Bertalan</t>
  </si>
  <si>
    <t>Acsai György</t>
  </si>
  <si>
    <t>HKHJITM090</t>
  </si>
  <si>
    <t>A Civil-katonai együttműködés gyakorlati alkalmazása a 21. században</t>
  </si>
  <si>
    <t xml:space="preserve">Honvédelmi Jogi és Igazgatási Tanszék  </t>
  </si>
  <si>
    <t>Dr. Sztankai Krisztián</t>
  </si>
  <si>
    <t>RMTTB16</t>
  </si>
  <si>
    <t>Pszichopaták a filmvásznon</t>
  </si>
  <si>
    <t>Polgári Nemzetbiztonsági Tanszék</t>
  </si>
  <si>
    <t>Dr. Farkas Johanna</t>
  </si>
  <si>
    <t>RMTTB11</t>
  </si>
  <si>
    <t>Született gyilkosok?</t>
  </si>
  <si>
    <t xml:space="preserve"> RMTTB27</t>
  </si>
  <si>
    <t>Bűnmegelőzés a gyakorlatban</t>
  </si>
  <si>
    <t xml:space="preserve">dr. Molnár István Jenő Ph.D.          </t>
  </si>
  <si>
    <t xml:space="preserve">RKNIB69 </t>
  </si>
  <si>
    <t>Mesterséges Intelligencia a rendészeti és biztonsági területen</t>
  </si>
  <si>
    <t>RKNI</t>
  </si>
  <si>
    <t>RKNIB70</t>
  </si>
  <si>
    <t xml:space="preserve"> Klímaváltozás – Polikrízis (Rendészeti fókusz)</t>
  </si>
  <si>
    <t>Retek Amadé</t>
  </si>
  <si>
    <t>RKBTB53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</si>
</sst>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charset val="238"/>
    </font>
    <font>
      <sz val="13"/>
      <name val="Arial Narrow"/>
      <family val="2"/>
      <charset val="238"/>
    </font>
    <font>
      <sz val="13"/>
      <name val="Arial CE"/>
      <charset val="238"/>
    </font>
    <font>
      <b/>
      <sz val="16"/>
      <name val="Arial CE"/>
      <charset val="238"/>
    </font>
    <font>
      <b/>
      <i/>
      <sz val="10"/>
      <name val="Arial Narrow"/>
      <family val="2"/>
      <charset val="238"/>
    </font>
    <font>
      <sz val="14"/>
      <name val="Arial CE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sz val="10"/>
      <color rgb="FF0070C0"/>
      <name val="Arial CE"/>
      <charset val="238"/>
    </font>
    <font>
      <sz val="10"/>
      <color rgb="FF0070C0"/>
      <name val="Arial Narrow"/>
      <family val="2"/>
      <charset val="238"/>
    </font>
    <font>
      <b/>
      <sz val="18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Verdana"/>
      <family val="2"/>
      <charset val="238"/>
    </font>
    <font>
      <b/>
      <i/>
      <sz val="12"/>
      <name val="Verdana"/>
      <family val="2"/>
      <charset val="238"/>
    </font>
    <font>
      <b/>
      <sz val="13"/>
      <name val="Verdana"/>
      <family val="2"/>
      <charset val="238"/>
    </font>
    <font>
      <sz val="13"/>
      <name val="Verdana"/>
      <family val="2"/>
      <charset val="238"/>
    </font>
    <font>
      <sz val="12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rgb="FF0070C0"/>
      <name val="Verdana"/>
      <family val="2"/>
      <charset val="238"/>
    </font>
    <font>
      <sz val="11"/>
      <name val="Verdana"/>
      <family val="2"/>
      <charset val="238"/>
    </font>
    <font>
      <sz val="14"/>
      <name val="Verdana"/>
      <family val="2"/>
      <charset val="238"/>
    </font>
    <font>
      <b/>
      <sz val="9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i/>
      <sz val="10"/>
      <name val="Verdana"/>
      <family val="2"/>
      <charset val="238"/>
    </font>
    <font>
      <b/>
      <i/>
      <sz val="11"/>
      <name val="Verdana"/>
      <family val="2"/>
      <charset val="238"/>
    </font>
    <font>
      <b/>
      <sz val="16"/>
      <name val="Verdana"/>
      <family val="2"/>
      <charset val="238"/>
    </font>
    <font>
      <b/>
      <i/>
      <sz val="13"/>
      <name val="Verdana"/>
      <family val="2"/>
      <charset val="238"/>
    </font>
    <font>
      <b/>
      <sz val="10"/>
      <color rgb="FFFF0000"/>
      <name val="Arial Narrow"/>
      <family val="2"/>
      <charset val="238"/>
    </font>
    <font>
      <sz val="12"/>
      <name val="Arial CE"/>
      <charset val="238"/>
    </font>
    <font>
      <b/>
      <sz val="13"/>
      <color rgb="FFFF0000"/>
      <name val="Verdana"/>
      <family val="2"/>
      <charset val="238"/>
    </font>
    <font>
      <sz val="12"/>
      <color rgb="FFFF0000"/>
      <name val="Verdana"/>
      <family val="2"/>
      <charset val="238"/>
    </font>
    <font>
      <sz val="11"/>
      <color rgb="FFFF0000"/>
      <name val="Verdana"/>
      <family val="2"/>
      <charset val="238"/>
    </font>
    <font>
      <sz val="10"/>
      <color rgb="FFFF0000"/>
      <name val="Arial Narrow"/>
      <family val="2"/>
      <charset val="238"/>
    </font>
    <font>
      <sz val="10"/>
      <name val="Arial CE"/>
      <family val="2"/>
      <charset val="238"/>
    </font>
    <font>
      <sz val="12"/>
      <color rgb="FFFF0000"/>
      <name val="Arial Narrow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indexed="41"/>
        <bgColor indexed="42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rgb="FFBFEFBF"/>
      </patternFill>
    </fill>
    <fill>
      <patternFill patternType="solid">
        <fgColor rgb="FFCCFFCC"/>
        <bgColor rgb="FF000000"/>
      </patternFill>
    </fill>
    <fill>
      <patternFill patternType="solid">
        <fgColor theme="9" tint="0.59999389629810485"/>
        <bgColor indexed="42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4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5" fillId="4" borderId="0" applyNumberFormat="0" applyBorder="0" applyAlignment="0" applyProtection="0"/>
    <xf numFmtId="0" fontId="16" fillId="22" borderId="8" applyNumberFormat="0" applyAlignment="0" applyProtection="0"/>
    <xf numFmtId="0" fontId="17" fillId="0" borderId="0" applyNumberFormat="0" applyFill="0" applyBorder="0" applyAlignment="0" applyProtection="0"/>
    <xf numFmtId="0" fontId="36" fillId="0" borderId="0"/>
    <xf numFmtId="0" fontId="18" fillId="0" borderId="0"/>
    <xf numFmtId="0" fontId="18" fillId="0" borderId="0"/>
    <xf numFmtId="0" fontId="18" fillId="0" borderId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2" borderId="1" applyNumberFormat="0" applyAlignment="0" applyProtection="0"/>
    <xf numFmtId="0" fontId="18" fillId="0" borderId="0"/>
    <xf numFmtId="0" fontId="2" fillId="0" borderId="0"/>
    <xf numFmtId="0" fontId="3" fillId="0" borderId="0"/>
    <xf numFmtId="0" fontId="1" fillId="0" borderId="0"/>
  </cellStyleXfs>
  <cellXfs count="1266">
    <xf numFmtId="0" fontId="0" fillId="0" borderId="0" xfId="0"/>
    <xf numFmtId="0" fontId="18" fillId="0" borderId="0" xfId="40"/>
    <xf numFmtId="0" fontId="27" fillId="0" borderId="0" xfId="40" applyFont="1" applyAlignment="1">
      <alignment horizontal="left"/>
    </xf>
    <xf numFmtId="0" fontId="31" fillId="0" borderId="0" xfId="40" applyFont="1"/>
    <xf numFmtId="0" fontId="32" fillId="0" borderId="0" xfId="40" applyFont="1"/>
    <xf numFmtId="0" fontId="34" fillId="0" borderId="0" xfId="40" applyFont="1"/>
    <xf numFmtId="0" fontId="28" fillId="0" borderId="0" xfId="40" applyFont="1"/>
    <xf numFmtId="0" fontId="35" fillId="0" borderId="0" xfId="40" applyFont="1"/>
    <xf numFmtId="0" fontId="18" fillId="0" borderId="0" xfId="46"/>
    <xf numFmtId="0" fontId="29" fillId="0" borderId="0" xfId="46" applyFont="1"/>
    <xf numFmtId="0" fontId="26" fillId="24" borderId="17" xfId="41" applyFont="1" applyFill="1" applyBorder="1" applyAlignment="1">
      <alignment horizontal="center" textRotation="90"/>
    </xf>
    <xf numFmtId="0" fontId="3" fillId="24" borderId="10" xfId="48" applyFill="1" applyBorder="1" applyAlignment="1">
      <alignment horizontal="center" vertical="center"/>
    </xf>
    <xf numFmtId="0" fontId="28" fillId="0" borderId="0" xfId="40" applyFont="1" applyAlignment="1">
      <alignment vertical="center"/>
    </xf>
    <xf numFmtId="0" fontId="27" fillId="39" borderId="49" xfId="40" applyFont="1" applyFill="1" applyBorder="1" applyAlignment="1">
      <alignment horizontal="left"/>
    </xf>
    <xf numFmtId="0" fontId="27" fillId="39" borderId="42" xfId="40" applyFont="1" applyFill="1" applyBorder="1" applyAlignment="1">
      <alignment horizontal="center"/>
    </xf>
    <xf numFmtId="0" fontId="24" fillId="39" borderId="42" xfId="40" applyFont="1" applyFill="1" applyBorder="1"/>
    <xf numFmtId="1" fontId="27" fillId="39" borderId="42" xfId="40" applyNumberFormat="1" applyFont="1" applyFill="1" applyBorder="1" applyAlignment="1">
      <alignment horizontal="center"/>
    </xf>
    <xf numFmtId="1" fontId="27" fillId="39" borderId="189" xfId="40" applyNumberFormat="1" applyFont="1" applyFill="1" applyBorder="1" applyAlignment="1">
      <alignment horizontal="center"/>
    </xf>
    <xf numFmtId="1" fontId="27" fillId="39" borderId="190" xfId="40" applyNumberFormat="1" applyFont="1" applyFill="1" applyBorder="1" applyAlignment="1">
      <alignment horizontal="center"/>
    </xf>
    <xf numFmtId="1" fontId="27" fillId="39" borderId="191" xfId="40" applyNumberFormat="1" applyFont="1" applyFill="1" applyBorder="1"/>
    <xf numFmtId="0" fontId="39" fillId="0" borderId="0" xfId="40" applyFont="1"/>
    <xf numFmtId="0" fontId="27" fillId="0" borderId="193" xfId="39" applyFont="1" applyBorder="1" applyAlignment="1" applyProtection="1">
      <alignment horizontal="center"/>
      <protection locked="0"/>
    </xf>
    <xf numFmtId="0" fontId="27" fillId="0" borderId="194" xfId="39" applyFont="1" applyBorder="1" applyAlignment="1" applyProtection="1">
      <alignment horizontal="center"/>
      <protection locked="0"/>
    </xf>
    <xf numFmtId="0" fontId="27" fillId="0" borderId="193" xfId="39" applyFont="1" applyBorder="1" applyAlignment="1" applyProtection="1">
      <alignment horizontal="center" vertical="center"/>
      <protection locked="0"/>
    </xf>
    <xf numFmtId="0" fontId="27" fillId="0" borderId="194" xfId="39" applyFont="1" applyBorder="1" applyAlignment="1" applyProtection="1">
      <alignment horizontal="center" vertical="center"/>
      <protection locked="0"/>
    </xf>
    <xf numFmtId="0" fontId="39" fillId="0" borderId="0" xfId="40" applyFont="1" applyAlignment="1">
      <alignment vertical="center"/>
    </xf>
    <xf numFmtId="0" fontId="27" fillId="0" borderId="196" xfId="39" applyFont="1" applyBorder="1" applyAlignment="1" applyProtection="1">
      <alignment horizontal="center"/>
      <protection locked="0"/>
    </xf>
    <xf numFmtId="0" fontId="27" fillId="0" borderId="197" xfId="39" applyFont="1" applyBorder="1" applyAlignment="1" applyProtection="1">
      <alignment horizontal="center"/>
      <protection locked="0"/>
    </xf>
    <xf numFmtId="0" fontId="37" fillId="0" borderId="0" xfId="46" applyFont="1"/>
    <xf numFmtId="0" fontId="14" fillId="0" borderId="0" xfId="0" applyFont="1"/>
    <xf numFmtId="0" fontId="40" fillId="0" borderId="0" xfId="40" applyFont="1"/>
    <xf numFmtId="0" fontId="41" fillId="0" borderId="0" xfId="0" applyFont="1"/>
    <xf numFmtId="1" fontId="24" fillId="24" borderId="0" xfId="41" applyNumberFormat="1" applyFont="1" applyFill="1" applyAlignment="1">
      <alignment horizontal="center" vertical="center"/>
    </xf>
    <xf numFmtId="0" fontId="43" fillId="0" borderId="0" xfId="0" applyFont="1"/>
    <xf numFmtId="0" fontId="44" fillId="26" borderId="90" xfId="40" applyFont="1" applyFill="1" applyBorder="1" applyAlignment="1">
      <alignment horizontal="center" vertical="center"/>
    </xf>
    <xf numFmtId="0" fontId="44" fillId="26" borderId="198" xfId="40" applyFont="1" applyFill="1" applyBorder="1" applyAlignment="1">
      <alignment horizontal="center" textRotation="90"/>
    </xf>
    <xf numFmtId="0" fontId="44" fillId="26" borderId="98" xfId="40" applyFont="1" applyFill="1" applyBorder="1" applyAlignment="1">
      <alignment horizontal="center" textRotation="90"/>
    </xf>
    <xf numFmtId="0" fontId="49" fillId="26" borderId="102" xfId="40" applyFont="1" applyFill="1" applyBorder="1" applyAlignment="1">
      <alignment horizontal="center"/>
    </xf>
    <xf numFmtId="0" fontId="50" fillId="26" borderId="103" xfId="40" applyFont="1" applyFill="1" applyBorder="1"/>
    <xf numFmtId="0" fontId="49" fillId="24" borderId="203" xfId="41" applyFont="1" applyFill="1" applyBorder="1" applyAlignment="1">
      <alignment horizontal="center"/>
    </xf>
    <xf numFmtId="0" fontId="49" fillId="26" borderId="104" xfId="40" applyFont="1" applyFill="1" applyBorder="1" applyAlignment="1">
      <alignment horizontal="center"/>
    </xf>
    <xf numFmtId="0" fontId="49" fillId="26" borderId="204" xfId="40" applyFont="1" applyFill="1" applyBorder="1" applyAlignment="1">
      <alignment horizontal="center"/>
    </xf>
    <xf numFmtId="0" fontId="50" fillId="0" borderId="22" xfId="40" applyFont="1" applyBorder="1"/>
    <xf numFmtId="0" fontId="50" fillId="0" borderId="0" xfId="40" applyFont="1"/>
    <xf numFmtId="0" fontId="43" fillId="0" borderId="214" xfId="40" applyFont="1" applyBorder="1"/>
    <xf numFmtId="0" fontId="51" fillId="0" borderId="10" xfId="40" applyFont="1" applyBorder="1"/>
    <xf numFmtId="0" fontId="43" fillId="24" borderId="214" xfId="40" applyFont="1" applyFill="1" applyBorder="1" applyAlignment="1">
      <alignment horizontal="center"/>
    </xf>
    <xf numFmtId="1" fontId="43" fillId="28" borderId="209" xfId="40" applyNumberFormat="1" applyFont="1" applyFill="1" applyBorder="1" applyAlignment="1">
      <alignment horizontal="center"/>
    </xf>
    <xf numFmtId="0" fontId="43" fillId="27" borderId="209" xfId="40" applyFont="1" applyFill="1" applyBorder="1" applyAlignment="1" applyProtection="1">
      <alignment horizontal="center"/>
      <protection locked="0"/>
    </xf>
    <xf numFmtId="0" fontId="43" fillId="27" borderId="248" xfId="40" applyFont="1" applyFill="1" applyBorder="1" applyAlignment="1" applyProtection="1">
      <alignment horizontal="center"/>
      <protection locked="0"/>
    </xf>
    <xf numFmtId="1" fontId="43" fillId="26" borderId="209" xfId="40" applyNumberFormat="1" applyFont="1" applyFill="1" applyBorder="1" applyAlignment="1">
      <alignment horizontal="center"/>
    </xf>
    <xf numFmtId="1" fontId="43" fillId="26" borderId="210" xfId="40" applyNumberFormat="1" applyFont="1" applyFill="1" applyBorder="1" applyAlignment="1">
      <alignment horizontal="center"/>
    </xf>
    <xf numFmtId="0" fontId="43" fillId="24" borderId="215" xfId="40" applyFont="1" applyFill="1" applyBorder="1" applyAlignment="1">
      <alignment horizontal="center"/>
    </xf>
    <xf numFmtId="0" fontId="43" fillId="27" borderId="209" xfId="39" applyFont="1" applyFill="1" applyBorder="1" applyAlignment="1" applyProtection="1">
      <alignment horizontal="center"/>
      <protection locked="0"/>
    </xf>
    <xf numFmtId="1" fontId="43" fillId="28" borderId="227" xfId="40" applyNumberFormat="1" applyFont="1" applyFill="1" applyBorder="1" applyAlignment="1">
      <alignment horizontal="center"/>
    </xf>
    <xf numFmtId="0" fontId="43" fillId="0" borderId="215" xfId="40" applyFont="1" applyBorder="1"/>
    <xf numFmtId="0" fontId="52" fillId="0" borderId="214" xfId="40" applyFont="1" applyBorder="1"/>
    <xf numFmtId="0" fontId="52" fillId="0" borderId="10" xfId="40" applyFont="1" applyBorder="1"/>
    <xf numFmtId="0" fontId="50" fillId="26" borderId="110" xfId="40" applyFont="1" applyFill="1" applyBorder="1" applyAlignment="1">
      <alignment horizontal="left"/>
    </xf>
    <xf numFmtId="0" fontId="50" fillId="26" borderId="99" xfId="40" applyFont="1" applyFill="1" applyBorder="1"/>
    <xf numFmtId="0" fontId="46" fillId="26" borderId="202" xfId="40" applyFont="1" applyFill="1" applyBorder="1" applyAlignment="1">
      <alignment horizontal="center"/>
    </xf>
    <xf numFmtId="1" fontId="44" fillId="26" borderId="199" xfId="40" applyNumberFormat="1" applyFont="1" applyFill="1" applyBorder="1" applyAlignment="1">
      <alignment horizontal="center"/>
    </xf>
    <xf numFmtId="1" fontId="44" fillId="26" borderId="96" xfId="40" applyNumberFormat="1" applyFont="1" applyFill="1" applyBorder="1" applyAlignment="1">
      <alignment horizontal="center"/>
    </xf>
    <xf numFmtId="0" fontId="44" fillId="26" borderId="205" xfId="40" applyFont="1" applyFill="1" applyBorder="1" applyAlignment="1">
      <alignment horizontal="center"/>
    </xf>
    <xf numFmtId="0" fontId="44" fillId="26" borderId="111" xfId="40" applyFont="1" applyFill="1" applyBorder="1" applyAlignment="1">
      <alignment horizontal="center"/>
    </xf>
    <xf numFmtId="1" fontId="44" fillId="26" borderId="97" xfId="40" applyNumberFormat="1" applyFont="1" applyFill="1" applyBorder="1" applyAlignment="1">
      <alignment horizontal="center"/>
    </xf>
    <xf numFmtId="1" fontId="44" fillId="26" borderId="112" xfId="40" applyNumberFormat="1" applyFont="1" applyFill="1" applyBorder="1" applyAlignment="1">
      <alignment horizontal="center"/>
    </xf>
    <xf numFmtId="0" fontId="51" fillId="26" borderId="113" xfId="40" applyFont="1" applyFill="1" applyBorder="1" applyAlignment="1">
      <alignment horizontal="center"/>
    </xf>
    <xf numFmtId="0" fontId="54" fillId="26" borderId="114" xfId="40" applyFont="1" applyFill="1" applyBorder="1"/>
    <xf numFmtId="0" fontId="44" fillId="26" borderId="0" xfId="40" applyFont="1" applyFill="1" applyAlignment="1">
      <alignment horizontal="center"/>
    </xf>
    <xf numFmtId="0" fontId="51" fillId="26" borderId="0" xfId="0" applyFont="1" applyFill="1" applyAlignment="1">
      <alignment horizontal="center" vertical="center" wrapText="1"/>
    </xf>
    <xf numFmtId="0" fontId="51" fillId="26" borderId="259" xfId="0" applyFont="1" applyFill="1" applyBorder="1" applyAlignment="1">
      <alignment horizontal="center" vertical="center" wrapText="1"/>
    </xf>
    <xf numFmtId="0" fontId="43" fillId="0" borderId="36" xfId="0" applyFont="1" applyBorder="1" applyAlignment="1" applyProtection="1">
      <alignment horizontal="left" vertical="center" wrapText="1"/>
      <protection locked="0"/>
    </xf>
    <xf numFmtId="0" fontId="43" fillId="0" borderId="18" xfId="0" applyFont="1" applyBorder="1" applyAlignment="1" applyProtection="1">
      <alignment horizontal="left" vertical="center" wrapText="1"/>
      <protection locked="0"/>
    </xf>
    <xf numFmtId="0" fontId="43" fillId="0" borderId="37" xfId="0" applyFont="1" applyBorder="1" applyAlignment="1" applyProtection="1">
      <alignment horizontal="left" vertical="center" wrapText="1"/>
      <protection locked="0"/>
    </xf>
    <xf numFmtId="0" fontId="43" fillId="0" borderId="18" xfId="0" applyFont="1" applyBorder="1" applyAlignment="1" applyProtection="1">
      <alignment horizontal="center" vertical="center" wrapText="1"/>
      <protection locked="0"/>
    </xf>
    <xf numFmtId="0" fontId="43" fillId="0" borderId="37" xfId="0" applyFont="1" applyBorder="1" applyAlignment="1" applyProtection="1">
      <alignment horizontal="center" vertical="center" wrapText="1"/>
      <protection locked="0"/>
    </xf>
    <xf numFmtId="0" fontId="43" fillId="0" borderId="35" xfId="0" applyFont="1" applyBorder="1" applyAlignment="1" applyProtection="1">
      <alignment horizontal="left" vertical="center" wrapText="1"/>
      <protection locked="0"/>
    </xf>
    <xf numFmtId="0" fontId="43" fillId="0" borderId="36" xfId="40" applyFont="1" applyBorder="1"/>
    <xf numFmtId="0" fontId="43" fillId="0" borderId="18" xfId="40" applyFont="1" applyBorder="1"/>
    <xf numFmtId="0" fontId="43" fillId="0" borderId="35" xfId="40" applyFont="1" applyBorder="1"/>
    <xf numFmtId="0" fontId="43" fillId="0" borderId="10" xfId="40" applyFont="1" applyBorder="1"/>
    <xf numFmtId="0" fontId="43" fillId="0" borderId="215" xfId="40" applyFont="1" applyBorder="1" applyAlignment="1">
      <alignment horizontal="center"/>
    </xf>
    <xf numFmtId="0" fontId="43" fillId="0" borderId="0" xfId="40" applyFont="1"/>
    <xf numFmtId="0" fontId="51" fillId="26" borderId="115" xfId="40" applyFont="1" applyFill="1" applyBorder="1" applyAlignment="1">
      <alignment horizontal="left" vertical="center" wrapText="1"/>
    </xf>
    <xf numFmtId="0" fontId="51" fillId="26" borderId="116" xfId="40" applyFont="1" applyFill="1" applyBorder="1" applyAlignment="1">
      <alignment horizontal="center"/>
    </xf>
    <xf numFmtId="0" fontId="44" fillId="26" borderId="117" xfId="40" applyFont="1" applyFill="1" applyBorder="1" applyAlignment="1">
      <alignment horizontal="center"/>
    </xf>
    <xf numFmtId="1" fontId="44" fillId="36" borderId="116" xfId="40" applyNumberFormat="1" applyFont="1" applyFill="1" applyBorder="1" applyAlignment="1">
      <alignment horizontal="center"/>
    </xf>
    <xf numFmtId="1" fontId="44" fillId="26" borderId="116" xfId="40" applyNumberFormat="1" applyFont="1" applyFill="1" applyBorder="1" applyAlignment="1">
      <alignment horizontal="center"/>
    </xf>
    <xf numFmtId="1" fontId="44" fillId="26" borderId="118" xfId="40" applyNumberFormat="1" applyFont="1" applyFill="1" applyBorder="1" applyAlignment="1">
      <alignment horizontal="center"/>
    </xf>
    <xf numFmtId="0" fontId="44" fillId="26" borderId="206" xfId="40" applyFont="1" applyFill="1" applyBorder="1" applyAlignment="1">
      <alignment horizontal="center"/>
    </xf>
    <xf numFmtId="1" fontId="44" fillId="26" borderId="185" xfId="40" applyNumberFormat="1" applyFont="1" applyFill="1" applyBorder="1" applyAlignment="1">
      <alignment horizontal="center"/>
    </xf>
    <xf numFmtId="0" fontId="44" fillId="26" borderId="119" xfId="40" applyFont="1" applyFill="1" applyBorder="1" applyAlignment="1">
      <alignment horizontal="center"/>
    </xf>
    <xf numFmtId="1" fontId="44" fillId="36" borderId="118" xfId="40" applyNumberFormat="1" applyFont="1" applyFill="1" applyBorder="1" applyAlignment="1">
      <alignment horizontal="center"/>
    </xf>
    <xf numFmtId="0" fontId="44" fillId="36" borderId="119" xfId="40" applyFont="1" applyFill="1" applyBorder="1" applyAlignment="1">
      <alignment horizontal="center"/>
    </xf>
    <xf numFmtId="0" fontId="44" fillId="36" borderId="206" xfId="40" applyFont="1" applyFill="1" applyBorder="1" applyAlignment="1">
      <alignment horizontal="center"/>
    </xf>
    <xf numFmtId="1" fontId="44" fillId="36" borderId="185" xfId="40" applyNumberFormat="1" applyFont="1" applyFill="1" applyBorder="1" applyAlignment="1">
      <alignment horizontal="center"/>
    </xf>
    <xf numFmtId="1" fontId="51" fillId="36" borderId="99" xfId="40" applyNumberFormat="1" applyFont="1" applyFill="1" applyBorder="1" applyAlignment="1">
      <alignment horizontal="center"/>
    </xf>
    <xf numFmtId="1" fontId="44" fillId="36" borderId="101" xfId="40" applyNumberFormat="1" applyFont="1" applyFill="1" applyBorder="1" applyAlignment="1">
      <alignment horizontal="center"/>
    </xf>
    <xf numFmtId="0" fontId="44" fillId="26" borderId="113" xfId="40" applyFont="1" applyFill="1" applyBorder="1" applyAlignment="1">
      <alignment horizontal="center"/>
    </xf>
    <xf numFmtId="0" fontId="44" fillId="36" borderId="0" xfId="40" applyFont="1" applyFill="1" applyAlignment="1">
      <alignment horizontal="center"/>
    </xf>
    <xf numFmtId="0" fontId="51" fillId="26" borderId="86" xfId="0" applyFont="1" applyFill="1" applyBorder="1" applyAlignment="1">
      <alignment horizontal="center" vertical="center" wrapText="1"/>
    </xf>
    <xf numFmtId="0" fontId="51" fillId="26" borderId="89" xfId="0" applyFont="1" applyFill="1" applyBorder="1" applyAlignment="1">
      <alignment horizontal="center" vertical="center" wrapText="1"/>
    </xf>
    <xf numFmtId="1" fontId="44" fillId="26" borderId="120" xfId="40" applyNumberFormat="1" applyFont="1" applyFill="1" applyBorder="1" applyAlignment="1">
      <alignment horizontal="center"/>
    </xf>
    <xf numFmtId="0" fontId="55" fillId="31" borderId="115" xfId="40" applyFont="1" applyFill="1" applyBorder="1" applyAlignment="1">
      <alignment horizontal="left" vertical="center" wrapText="1"/>
    </xf>
    <xf numFmtId="0" fontId="55" fillId="31" borderId="116" xfId="40" applyFont="1" applyFill="1" applyBorder="1" applyAlignment="1">
      <alignment horizontal="center"/>
    </xf>
    <xf numFmtId="0" fontId="46" fillId="32" borderId="118" xfId="40" applyFont="1" applyFill="1" applyBorder="1" applyAlignment="1">
      <alignment horizontal="center" vertical="center"/>
    </xf>
    <xf numFmtId="1" fontId="44" fillId="32" borderId="116" xfId="0" applyNumberFormat="1" applyFont="1" applyFill="1" applyBorder="1" applyAlignment="1">
      <alignment horizontal="center" vertical="center"/>
    </xf>
    <xf numFmtId="0" fontId="44" fillId="33" borderId="206" xfId="40" applyFont="1" applyFill="1" applyBorder="1" applyAlignment="1">
      <alignment horizontal="center" vertical="center"/>
    </xf>
    <xf numFmtId="1" fontId="44" fillId="32" borderId="185" xfId="0" applyNumberFormat="1" applyFont="1" applyFill="1" applyBorder="1" applyAlignment="1">
      <alignment horizontal="center" vertical="center"/>
    </xf>
    <xf numFmtId="0" fontId="44" fillId="33" borderId="121" xfId="40" applyFont="1" applyFill="1" applyBorder="1" applyAlignment="1">
      <alignment horizontal="center" vertical="center"/>
    </xf>
    <xf numFmtId="1" fontId="44" fillId="32" borderId="120" xfId="0" applyNumberFormat="1" applyFont="1" applyFill="1" applyBorder="1" applyAlignment="1">
      <alignment horizontal="center" vertical="center"/>
    </xf>
    <xf numFmtId="0" fontId="43" fillId="26" borderId="131" xfId="40" applyFont="1" applyFill="1" applyBorder="1"/>
    <xf numFmtId="0" fontId="43" fillId="26" borderId="132" xfId="40" applyFont="1" applyFill="1" applyBorder="1"/>
    <xf numFmtId="0" fontId="43" fillId="26" borderId="125" xfId="40" applyFont="1" applyFill="1" applyBorder="1"/>
    <xf numFmtId="0" fontId="43" fillId="26" borderId="126" xfId="40" applyFont="1" applyFill="1" applyBorder="1"/>
    <xf numFmtId="0" fontId="43" fillId="26" borderId="76" xfId="40" applyFont="1" applyFill="1" applyBorder="1" applyAlignment="1">
      <alignment horizontal="center"/>
    </xf>
    <xf numFmtId="0" fontId="43" fillId="26" borderId="106" xfId="40" applyFont="1" applyFill="1" applyBorder="1" applyAlignment="1">
      <alignment horizontal="center"/>
    </xf>
    <xf numFmtId="1" fontId="43" fillId="26" borderId="90" xfId="40" applyNumberFormat="1" applyFont="1" applyFill="1" applyBorder="1" applyAlignment="1">
      <alignment horizontal="center"/>
    </xf>
    <xf numFmtId="1" fontId="43" fillId="26" borderId="109" xfId="40" applyNumberFormat="1" applyFont="1" applyFill="1" applyBorder="1"/>
    <xf numFmtId="0" fontId="43" fillId="26" borderId="76" xfId="40" applyFont="1" applyFill="1" applyBorder="1" applyAlignment="1">
      <alignment horizontal="left"/>
    </xf>
    <xf numFmtId="0" fontId="43" fillId="26" borderId="133" xfId="40" applyFont="1" applyFill="1" applyBorder="1" applyAlignment="1">
      <alignment horizontal="left"/>
    </xf>
    <xf numFmtId="0" fontId="43" fillId="26" borderId="92" xfId="40" applyFont="1" applyFill="1" applyBorder="1" applyAlignment="1">
      <alignment horizontal="center"/>
    </xf>
    <xf numFmtId="1" fontId="43" fillId="26" borderId="138" xfId="40" applyNumberFormat="1" applyFont="1" applyFill="1" applyBorder="1"/>
    <xf numFmtId="0" fontId="43" fillId="0" borderId="15" xfId="40" applyFont="1" applyBorder="1" applyAlignment="1" applyProtection="1">
      <alignment horizontal="center" vertical="center"/>
      <protection locked="0"/>
    </xf>
    <xf numFmtId="0" fontId="43" fillId="0" borderId="12" xfId="40" applyFont="1" applyBorder="1" applyProtection="1">
      <protection locked="0"/>
    </xf>
    <xf numFmtId="1" fontId="43" fillId="0" borderId="90" xfId="40" applyNumberFormat="1" applyFont="1" applyBorder="1" applyAlignment="1">
      <alignment horizontal="center"/>
    </xf>
    <xf numFmtId="1" fontId="43" fillId="0" borderId="106" xfId="40" applyNumberFormat="1" applyFont="1" applyBorder="1" applyAlignment="1">
      <alignment horizontal="center"/>
    </xf>
    <xf numFmtId="0" fontId="43" fillId="0" borderId="90" xfId="39" applyFont="1" applyBorder="1" applyAlignment="1" applyProtection="1">
      <alignment horizontal="center"/>
      <protection locked="0"/>
    </xf>
    <xf numFmtId="0" fontId="43" fillId="0" borderId="146" xfId="39" applyFont="1" applyBorder="1" applyAlignment="1" applyProtection="1">
      <alignment horizontal="center"/>
      <protection locked="0"/>
    </xf>
    <xf numFmtId="0" fontId="43" fillId="0" borderId="108" xfId="39" applyFont="1" applyBorder="1" applyAlignment="1" applyProtection="1">
      <alignment horizontal="center"/>
      <protection locked="0"/>
    </xf>
    <xf numFmtId="1" fontId="43" fillId="26" borderId="106" xfId="40" applyNumberFormat="1" applyFont="1" applyFill="1" applyBorder="1" applyAlignment="1">
      <alignment horizontal="center"/>
    </xf>
    <xf numFmtId="1" fontId="43" fillId="26" borderId="109" xfId="40" applyNumberFormat="1" applyFont="1" applyFill="1" applyBorder="1" applyAlignment="1">
      <alignment horizontal="center" vertical="center" shrinkToFit="1"/>
    </xf>
    <xf numFmtId="0" fontId="43" fillId="24" borderId="10" xfId="40" applyFont="1" applyFill="1" applyBorder="1" applyAlignment="1">
      <alignment horizontal="center"/>
    </xf>
    <xf numFmtId="0" fontId="43" fillId="0" borderId="106" xfId="39" applyFont="1" applyBorder="1" applyAlignment="1" applyProtection="1">
      <alignment horizontal="center"/>
      <protection locked="0"/>
    </xf>
    <xf numFmtId="0" fontId="43" fillId="0" borderId="128" xfId="39" applyFont="1" applyBorder="1" applyAlignment="1" applyProtection="1">
      <alignment horizontal="center"/>
      <protection locked="0"/>
    </xf>
    <xf numFmtId="1" fontId="43" fillId="0" borderId="219" xfId="40" applyNumberFormat="1" applyFont="1" applyBorder="1" applyAlignment="1">
      <alignment horizontal="center"/>
    </xf>
    <xf numFmtId="0" fontId="43" fillId="0" borderId="213" xfId="39" applyFont="1" applyBorder="1" applyAlignment="1" applyProtection="1">
      <alignment horizontal="center"/>
      <protection locked="0"/>
    </xf>
    <xf numFmtId="1" fontId="43" fillId="0" borderId="210" xfId="40" applyNumberFormat="1" applyFont="1" applyBorder="1" applyAlignment="1">
      <alignment horizontal="center"/>
    </xf>
    <xf numFmtId="0" fontId="43" fillId="0" borderId="77" xfId="39" applyFont="1" applyBorder="1" applyAlignment="1" applyProtection="1">
      <alignment horizontal="center"/>
      <protection locked="0"/>
    </xf>
    <xf numFmtId="1" fontId="43" fillId="0" borderId="245" xfId="40" applyNumberFormat="1" applyFont="1" applyBorder="1" applyAlignment="1">
      <alignment horizontal="center"/>
    </xf>
    <xf numFmtId="0" fontId="43" fillId="0" borderId="38" xfId="40" applyFont="1" applyBorder="1" applyAlignment="1" applyProtection="1">
      <alignment horizontal="center" vertical="center"/>
      <protection locked="0"/>
    </xf>
    <xf numFmtId="0" fontId="43" fillId="0" borderId="216" xfId="39" applyFont="1" applyBorder="1" applyAlignment="1" applyProtection="1">
      <alignment horizontal="center"/>
      <protection locked="0"/>
    </xf>
    <xf numFmtId="1" fontId="43" fillId="30" borderId="90" xfId="40" applyNumberFormat="1" applyFont="1" applyFill="1" applyBorder="1" applyAlignment="1">
      <alignment horizontal="center"/>
    </xf>
    <xf numFmtId="1" fontId="43" fillId="30" borderId="106" xfId="40" applyNumberFormat="1" applyFont="1" applyFill="1" applyBorder="1" applyAlignment="1">
      <alignment horizontal="center"/>
    </xf>
    <xf numFmtId="0" fontId="43" fillId="29" borderId="90" xfId="39" applyFont="1" applyFill="1" applyBorder="1" applyAlignment="1" applyProtection="1">
      <alignment horizontal="center"/>
      <protection locked="0"/>
    </xf>
    <xf numFmtId="0" fontId="43" fillId="29" borderId="128" xfId="39" applyFont="1" applyFill="1" applyBorder="1" applyAlignment="1" applyProtection="1">
      <alignment horizontal="center"/>
      <protection locked="0"/>
    </xf>
    <xf numFmtId="0" fontId="43" fillId="0" borderId="71" xfId="40" applyFont="1" applyBorder="1" applyProtection="1">
      <protection locked="0"/>
    </xf>
    <xf numFmtId="0" fontId="43" fillId="0" borderId="106" xfId="40" applyFont="1" applyBorder="1" applyAlignment="1">
      <alignment horizontal="center"/>
    </xf>
    <xf numFmtId="1" fontId="43" fillId="0" borderId="128" xfId="40" applyNumberFormat="1" applyFont="1" applyBorder="1" applyAlignment="1" applyProtection="1">
      <alignment horizontal="center"/>
      <protection locked="0"/>
    </xf>
    <xf numFmtId="1" fontId="43" fillId="0" borderId="77" xfId="40" applyNumberFormat="1" applyFont="1" applyBorder="1" applyAlignment="1" applyProtection="1">
      <alignment horizontal="center"/>
      <protection locked="0"/>
    </xf>
    <xf numFmtId="0" fontId="43" fillId="0" borderId="223" xfId="40" applyFont="1" applyBorder="1" applyProtection="1">
      <protection locked="0"/>
    </xf>
    <xf numFmtId="1" fontId="43" fillId="0" borderId="227" xfId="40" applyNumberFormat="1" applyFont="1" applyBorder="1" applyAlignment="1">
      <alignment horizontal="center"/>
    </xf>
    <xf numFmtId="1" fontId="43" fillId="0" borderId="209" xfId="40" applyNumberFormat="1" applyFont="1" applyBorder="1" applyAlignment="1">
      <alignment horizontal="center"/>
    </xf>
    <xf numFmtId="0" fontId="43" fillId="0" borderId="210" xfId="39" applyFont="1" applyBorder="1" applyAlignment="1" applyProtection="1">
      <alignment horizontal="center"/>
      <protection locked="0"/>
    </xf>
    <xf numFmtId="0" fontId="43" fillId="0" borderId="211" xfId="39" applyFont="1" applyBorder="1" applyAlignment="1" applyProtection="1">
      <alignment horizontal="center"/>
      <protection locked="0"/>
    </xf>
    <xf numFmtId="1" fontId="53" fillId="0" borderId="227" xfId="40" applyNumberFormat="1" applyFont="1" applyBorder="1" applyAlignment="1">
      <alignment horizontal="center"/>
    </xf>
    <xf numFmtId="1" fontId="53" fillId="0" borderId="209" xfId="40" applyNumberFormat="1" applyFont="1" applyBorder="1" applyAlignment="1">
      <alignment horizontal="center"/>
    </xf>
    <xf numFmtId="0" fontId="53" fillId="0" borderId="210" xfId="39" applyFont="1" applyBorder="1" applyAlignment="1" applyProtection="1">
      <alignment horizontal="center"/>
      <protection locked="0"/>
    </xf>
    <xf numFmtId="0" fontId="53" fillId="0" borderId="211" xfId="39" applyFont="1" applyBorder="1" applyAlignment="1" applyProtection="1">
      <alignment horizontal="center"/>
      <protection locked="0"/>
    </xf>
    <xf numFmtId="0" fontId="43" fillId="0" borderId="74" xfId="41" applyFont="1" applyBorder="1" applyAlignment="1" applyProtection="1">
      <alignment horizontal="center" vertical="center"/>
      <protection locked="0"/>
    </xf>
    <xf numFmtId="0" fontId="43" fillId="24" borderId="14" xfId="0" applyFont="1" applyFill="1" applyBorder="1" applyAlignment="1">
      <alignment horizontal="center" vertical="center" wrapText="1"/>
    </xf>
    <xf numFmtId="0" fontId="43" fillId="0" borderId="43" xfId="40" applyFont="1" applyBorder="1"/>
    <xf numFmtId="0" fontId="43" fillId="0" borderId="36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50" fillId="34" borderId="26" xfId="41" applyFont="1" applyFill="1" applyBorder="1" applyAlignment="1">
      <alignment horizontal="left"/>
    </xf>
    <xf numFmtId="0" fontId="50" fillId="34" borderId="27" xfId="41" applyFont="1" applyFill="1" applyBorder="1"/>
    <xf numFmtId="0" fontId="49" fillId="34" borderId="56" xfId="41" applyFont="1" applyFill="1" applyBorder="1" applyAlignment="1">
      <alignment horizontal="center"/>
    </xf>
    <xf numFmtId="1" fontId="49" fillId="38" borderId="54" xfId="41" applyNumberFormat="1" applyFont="1" applyFill="1" applyBorder="1" applyAlignment="1">
      <alignment horizontal="center"/>
    </xf>
    <xf numFmtId="1" fontId="49" fillId="38" borderId="48" xfId="41" applyNumberFormat="1" applyFont="1" applyFill="1" applyBorder="1" applyAlignment="1">
      <alignment horizontal="center"/>
    </xf>
    <xf numFmtId="1" fontId="49" fillId="38" borderId="140" xfId="41" applyNumberFormat="1" applyFont="1" applyFill="1" applyBorder="1" applyAlignment="1">
      <alignment horizontal="center"/>
    </xf>
    <xf numFmtId="0" fontId="50" fillId="0" borderId="10" xfId="40" applyFont="1" applyBorder="1"/>
    <xf numFmtId="0" fontId="49" fillId="24" borderId="24" xfId="41" applyFont="1" applyFill="1" applyBorder="1" applyAlignment="1">
      <alignment horizontal="center"/>
    </xf>
    <xf numFmtId="0" fontId="50" fillId="24" borderId="141" xfId="41" applyFont="1" applyFill="1" applyBorder="1"/>
    <xf numFmtId="0" fontId="49" fillId="24" borderId="41" xfId="41" applyFont="1" applyFill="1" applyBorder="1" applyAlignment="1">
      <alignment horizontal="center"/>
    </xf>
    <xf numFmtId="1" fontId="59" fillId="24" borderId="32" xfId="41" applyNumberFormat="1" applyFont="1" applyFill="1" applyBorder="1" applyAlignment="1">
      <alignment horizontal="center"/>
    </xf>
    <xf numFmtId="1" fontId="49" fillId="24" borderId="32" xfId="41" applyNumberFormat="1" applyFont="1" applyFill="1" applyBorder="1" applyAlignment="1">
      <alignment horizontal="center"/>
    </xf>
    <xf numFmtId="0" fontId="49" fillId="24" borderId="142" xfId="41" applyFont="1" applyFill="1" applyBorder="1"/>
    <xf numFmtId="0" fontId="49" fillId="24" borderId="143" xfId="41" applyFont="1" applyFill="1" applyBorder="1"/>
    <xf numFmtId="0" fontId="49" fillId="24" borderId="144" xfId="41" applyFont="1" applyFill="1" applyBorder="1"/>
    <xf numFmtId="0" fontId="49" fillId="24" borderId="32" xfId="41" applyFont="1" applyFill="1" applyBorder="1"/>
    <xf numFmtId="0" fontId="49" fillId="24" borderId="145" xfId="41" applyFont="1" applyFill="1" applyBorder="1"/>
    <xf numFmtId="1" fontId="49" fillId="24" borderId="0" xfId="41" applyNumberFormat="1" applyFont="1" applyFill="1" applyAlignment="1">
      <alignment horizontal="center"/>
    </xf>
    <xf numFmtId="0" fontId="49" fillId="24" borderId="30" xfId="41" applyFont="1" applyFill="1" applyBorder="1"/>
    <xf numFmtId="0" fontId="50" fillId="26" borderId="98" xfId="40" applyFont="1" applyFill="1" applyBorder="1"/>
    <xf numFmtId="0" fontId="49" fillId="26" borderId="229" xfId="40" applyFont="1" applyFill="1" applyBorder="1" applyAlignment="1">
      <alignment horizontal="center"/>
    </xf>
    <xf numFmtId="1" fontId="49" fillId="24" borderId="16" xfId="41" applyNumberFormat="1" applyFont="1" applyFill="1" applyBorder="1" applyAlignment="1">
      <alignment horizontal="center"/>
    </xf>
    <xf numFmtId="1" fontId="49" fillId="24" borderId="17" xfId="41" applyNumberFormat="1" applyFont="1" applyFill="1" applyBorder="1" applyAlignment="1">
      <alignment horizontal="center"/>
    </xf>
    <xf numFmtId="0" fontId="49" fillId="24" borderId="139" xfId="41" applyFont="1" applyFill="1" applyBorder="1" applyAlignment="1">
      <alignment horizontal="center"/>
    </xf>
    <xf numFmtId="1" fontId="49" fillId="24" borderId="167" xfId="41" applyNumberFormat="1" applyFont="1" applyFill="1" applyBorder="1" applyAlignment="1">
      <alignment horizontal="center"/>
    </xf>
    <xf numFmtId="1" fontId="49" fillId="24" borderId="188" xfId="41" applyNumberFormat="1" applyFont="1" applyFill="1" applyBorder="1" applyAlignment="1">
      <alignment horizontal="center"/>
    </xf>
    <xf numFmtId="0" fontId="49" fillId="24" borderId="44" xfId="41" applyFont="1" applyFill="1" applyBorder="1" applyAlignment="1">
      <alignment horizontal="center"/>
    </xf>
    <xf numFmtId="1" fontId="49" fillId="24" borderId="23" xfId="41" applyNumberFormat="1" applyFont="1" applyFill="1" applyBorder="1" applyAlignment="1">
      <alignment horizontal="center"/>
    </xf>
    <xf numFmtId="0" fontId="51" fillId="0" borderId="0" xfId="41" applyFont="1"/>
    <xf numFmtId="0" fontId="50" fillId="24" borderId="26" xfId="41" applyFont="1" applyFill="1" applyBorder="1" applyAlignment="1">
      <alignment horizontal="left"/>
    </xf>
    <xf numFmtId="0" fontId="50" fillId="24" borderId="27" xfId="41" applyFont="1" applyFill="1" applyBorder="1"/>
    <xf numFmtId="0" fontId="49" fillId="34" borderId="42" xfId="41" applyFont="1" applyFill="1" applyBorder="1" applyAlignment="1">
      <alignment horizontal="center"/>
    </xf>
    <xf numFmtId="1" fontId="49" fillId="34" borderId="54" xfId="41" applyNumberFormat="1" applyFont="1" applyFill="1" applyBorder="1" applyAlignment="1">
      <alignment horizontal="center"/>
    </xf>
    <xf numFmtId="0" fontId="49" fillId="34" borderId="149" xfId="41" applyFont="1" applyFill="1" applyBorder="1" applyAlignment="1">
      <alignment horizontal="center"/>
    </xf>
    <xf numFmtId="1" fontId="49" fillId="34" borderId="51" xfId="41" applyNumberFormat="1" applyFont="1" applyFill="1" applyBorder="1" applyAlignment="1">
      <alignment horizontal="center"/>
    </xf>
    <xf numFmtId="1" fontId="49" fillId="37" borderId="26" xfId="41" applyNumberFormat="1" applyFont="1" applyFill="1" applyBorder="1" applyAlignment="1">
      <alignment horizontal="center"/>
    </xf>
    <xf numFmtId="1" fontId="49" fillId="37" borderId="52" xfId="41" applyNumberFormat="1" applyFont="1" applyFill="1" applyBorder="1" applyAlignment="1">
      <alignment horizontal="center"/>
    </xf>
    <xf numFmtId="1" fontId="49" fillId="37" borderId="51" xfId="41" applyNumberFormat="1" applyFont="1" applyFill="1" applyBorder="1" applyAlignment="1">
      <alignment horizontal="center"/>
    </xf>
    <xf numFmtId="0" fontId="44" fillId="24" borderId="24" xfId="40" applyFont="1" applyFill="1" applyBorder="1" applyAlignment="1">
      <alignment horizontal="center"/>
    </xf>
    <xf numFmtId="0" fontId="54" fillId="24" borderId="25" xfId="40" applyFont="1" applyFill="1" applyBorder="1"/>
    <xf numFmtId="0" fontId="44" fillId="24" borderId="0" xfId="40" applyFont="1" applyFill="1" applyAlignment="1">
      <alignment horizontal="center"/>
    </xf>
    <xf numFmtId="0" fontId="43" fillId="24" borderId="19" xfId="0" applyFont="1" applyFill="1" applyBorder="1" applyAlignment="1">
      <alignment horizontal="center" vertical="center" wrapText="1"/>
    </xf>
    <xf numFmtId="0" fontId="43" fillId="24" borderId="39" xfId="0" applyFont="1" applyFill="1" applyBorder="1" applyAlignment="1">
      <alignment horizontal="center" vertical="center" wrapText="1"/>
    </xf>
    <xf numFmtId="0" fontId="51" fillId="38" borderId="10" xfId="41" applyFont="1" applyFill="1" applyBorder="1"/>
    <xf numFmtId="0" fontId="51" fillId="0" borderId="10" xfId="41" applyFont="1" applyBorder="1"/>
    <xf numFmtId="0" fontId="51" fillId="24" borderId="26" xfId="40" applyFont="1" applyFill="1" applyBorder="1" applyAlignment="1">
      <alignment horizontal="left" vertical="center" wrapText="1"/>
    </xf>
    <xf numFmtId="0" fontId="51" fillId="24" borderId="27" xfId="40" applyFont="1" applyFill="1" applyBorder="1" applyAlignment="1">
      <alignment horizontal="center"/>
    </xf>
    <xf numFmtId="0" fontId="44" fillId="24" borderId="42" xfId="40" applyFont="1" applyFill="1" applyBorder="1" applyAlignment="1">
      <alignment horizontal="center"/>
    </xf>
    <xf numFmtId="1" fontId="49" fillId="24" borderId="49" xfId="41" applyNumberFormat="1" applyFont="1" applyFill="1" applyBorder="1" applyAlignment="1">
      <alignment horizontal="center" vertical="center"/>
    </xf>
    <xf numFmtId="0" fontId="49" fillId="24" borderId="152" xfId="40" applyFont="1" applyFill="1" applyBorder="1" applyAlignment="1">
      <alignment horizontal="center" vertical="center"/>
    </xf>
    <xf numFmtId="1" fontId="49" fillId="24" borderId="27" xfId="40" applyNumberFormat="1" applyFont="1" applyFill="1" applyBorder="1" applyAlignment="1">
      <alignment horizontal="center" vertical="center"/>
    </xf>
    <xf numFmtId="1" fontId="49" fillId="24" borderId="152" xfId="40" applyNumberFormat="1" applyFont="1" applyFill="1" applyBorder="1" applyAlignment="1">
      <alignment horizontal="center" vertical="center"/>
    </xf>
    <xf numFmtId="1" fontId="49" fillId="24" borderId="50" xfId="40" applyNumberFormat="1" applyFont="1" applyFill="1" applyBorder="1" applyAlignment="1">
      <alignment horizontal="center" vertical="center"/>
    </xf>
    <xf numFmtId="0" fontId="49" fillId="24" borderId="149" xfId="40" applyFont="1" applyFill="1" applyBorder="1" applyAlignment="1">
      <alignment horizontal="center" vertical="center"/>
    </xf>
    <xf numFmtId="0" fontId="49" fillId="24" borderId="153" xfId="40" applyFont="1" applyFill="1" applyBorder="1" applyAlignment="1">
      <alignment horizontal="center" vertical="center"/>
    </xf>
    <xf numFmtId="1" fontId="49" fillId="24" borderId="51" xfId="40" applyNumberFormat="1" applyFont="1" applyFill="1" applyBorder="1" applyAlignment="1">
      <alignment horizontal="center" vertical="center"/>
    </xf>
    <xf numFmtId="1" fontId="49" fillId="24" borderId="55" xfId="40" applyNumberFormat="1" applyFont="1" applyFill="1" applyBorder="1" applyAlignment="1">
      <alignment horizontal="center" vertical="center"/>
    </xf>
    <xf numFmtId="0" fontId="49" fillId="0" borderId="26" xfId="40" applyFont="1" applyBorder="1" applyAlignment="1">
      <alignment horizontal="center" vertical="center"/>
    </xf>
    <xf numFmtId="0" fontId="43" fillId="0" borderId="61" xfId="40" applyFont="1" applyBorder="1" applyAlignment="1">
      <alignment horizontal="center" vertical="center"/>
    </xf>
    <xf numFmtId="0" fontId="49" fillId="0" borderId="27" xfId="40" applyFont="1" applyBorder="1" applyAlignment="1">
      <alignment horizontal="center" vertical="center"/>
    </xf>
    <xf numFmtId="0" fontId="43" fillId="0" borderId="50" xfId="40" applyFont="1" applyBorder="1" applyAlignment="1">
      <alignment horizontal="center" vertical="center"/>
    </xf>
    <xf numFmtId="1" fontId="49" fillId="26" borderId="157" xfId="40" applyNumberFormat="1" applyFont="1" applyFill="1" applyBorder="1" applyAlignment="1">
      <alignment horizontal="center"/>
    </xf>
    <xf numFmtId="1" fontId="49" fillId="26" borderId="158" xfId="40" applyNumberFormat="1" applyFont="1" applyFill="1" applyBorder="1" applyAlignment="1">
      <alignment horizontal="center"/>
    </xf>
    <xf numFmtId="1" fontId="49" fillId="26" borderId="159" xfId="40" applyNumberFormat="1" applyFont="1" applyFill="1" applyBorder="1" applyAlignment="1">
      <alignment horizontal="center"/>
    </xf>
    <xf numFmtId="0" fontId="55" fillId="24" borderId="26" xfId="40" applyFont="1" applyFill="1" applyBorder="1" applyAlignment="1">
      <alignment horizontal="left" vertical="center" wrapText="1"/>
    </xf>
    <xf numFmtId="0" fontId="55" fillId="24" borderId="27" xfId="40" applyFont="1" applyFill="1" applyBorder="1" applyAlignment="1">
      <alignment horizontal="center"/>
    </xf>
    <xf numFmtId="0" fontId="46" fillId="24" borderId="50" xfId="40" applyFont="1" applyFill="1" applyBorder="1" applyAlignment="1">
      <alignment horizontal="center" vertical="center"/>
    </xf>
    <xf numFmtId="1" fontId="46" fillId="24" borderId="48" xfId="0" applyNumberFormat="1" applyFont="1" applyFill="1" applyBorder="1" applyAlignment="1">
      <alignment horizontal="center" vertical="center"/>
    </xf>
    <xf numFmtId="1" fontId="46" fillId="24" borderId="50" xfId="0" applyNumberFormat="1" applyFont="1" applyFill="1" applyBorder="1" applyAlignment="1">
      <alignment horizontal="center" vertical="center"/>
    </xf>
    <xf numFmtId="1" fontId="46" fillId="24" borderId="48" xfId="40" applyNumberFormat="1" applyFont="1" applyFill="1" applyBorder="1" applyAlignment="1">
      <alignment horizontal="center" vertical="center"/>
    </xf>
    <xf numFmtId="1" fontId="46" fillId="24" borderId="27" xfId="0" applyNumberFormat="1" applyFont="1" applyFill="1" applyBorder="1" applyAlignment="1">
      <alignment horizontal="center" vertical="center"/>
    </xf>
    <xf numFmtId="1" fontId="46" fillId="24" borderId="27" xfId="40" applyNumberFormat="1" applyFont="1" applyFill="1" applyBorder="1" applyAlignment="1">
      <alignment horizontal="center" vertical="center"/>
    </xf>
    <xf numFmtId="1" fontId="46" fillId="24" borderId="52" xfId="0" applyNumberFormat="1" applyFont="1" applyFill="1" applyBorder="1" applyAlignment="1">
      <alignment horizontal="center" vertical="center"/>
    </xf>
    <xf numFmtId="1" fontId="46" fillId="26" borderId="154" xfId="40" applyNumberFormat="1" applyFont="1" applyFill="1" applyBorder="1" applyAlignment="1">
      <alignment horizontal="center"/>
    </xf>
    <xf numFmtId="1" fontId="46" fillId="26" borderId="155" xfId="40" applyNumberFormat="1" applyFont="1" applyFill="1" applyBorder="1" applyAlignment="1">
      <alignment horizontal="center"/>
    </xf>
    <xf numFmtId="1" fontId="46" fillId="26" borderId="156" xfId="40" applyNumberFormat="1" applyFont="1" applyFill="1" applyBorder="1" applyAlignment="1">
      <alignment horizontal="center"/>
    </xf>
    <xf numFmtId="0" fontId="55" fillId="0" borderId="0" xfId="40" applyFont="1"/>
    <xf numFmtId="0" fontId="43" fillId="0" borderId="223" xfId="0" applyFont="1" applyBorder="1" applyAlignment="1" applyProtection="1">
      <alignment vertical="center" shrinkToFit="1"/>
      <protection locked="0"/>
    </xf>
    <xf numFmtId="1" fontId="43" fillId="0" borderId="215" xfId="40" applyNumberFormat="1" applyFont="1" applyBorder="1" applyAlignment="1" applyProtection="1">
      <alignment horizontal="center"/>
      <protection locked="0"/>
    </xf>
    <xf numFmtId="1" fontId="43" fillId="0" borderId="12" xfId="40" applyNumberFormat="1" applyFont="1" applyBorder="1" applyAlignment="1" applyProtection="1">
      <alignment horizontal="center"/>
      <protection locked="0"/>
    </xf>
    <xf numFmtId="0" fontId="43" fillId="0" borderId="223" xfId="40" applyFont="1" applyBorder="1" applyAlignment="1" applyProtection="1">
      <alignment horizontal="center"/>
      <protection locked="0"/>
    </xf>
    <xf numFmtId="0" fontId="43" fillId="0" borderId="12" xfId="40" applyFont="1" applyBorder="1" applyAlignment="1" applyProtection="1">
      <alignment horizontal="center"/>
      <protection locked="0"/>
    </xf>
    <xf numFmtId="1" fontId="43" fillId="26" borderId="76" xfId="40" applyNumberFormat="1" applyFont="1" applyFill="1" applyBorder="1" applyAlignment="1">
      <alignment horizontal="center"/>
    </xf>
    <xf numFmtId="1" fontId="43" fillId="0" borderId="232" xfId="40" applyNumberFormat="1" applyFont="1" applyBorder="1" applyAlignment="1" applyProtection="1">
      <alignment horizontal="center"/>
      <protection locked="0"/>
    </xf>
    <xf numFmtId="1" fontId="43" fillId="0" borderId="214" xfId="40" applyNumberFormat="1" applyFont="1" applyBorder="1" applyAlignment="1" applyProtection="1">
      <alignment horizontal="center"/>
      <protection locked="0"/>
    </xf>
    <xf numFmtId="1" fontId="43" fillId="0" borderId="223" xfId="40" applyNumberFormat="1" applyFont="1" applyBorder="1" applyAlignment="1" applyProtection="1">
      <alignment horizontal="center"/>
      <protection locked="0"/>
    </xf>
    <xf numFmtId="0" fontId="43" fillId="0" borderId="10" xfId="41" applyFont="1" applyBorder="1"/>
    <xf numFmtId="0" fontId="43" fillId="0" borderId="38" xfId="41" applyFont="1" applyBorder="1" applyAlignment="1" applyProtection="1">
      <alignment horizontal="center" vertical="center"/>
      <protection locked="0"/>
    </xf>
    <xf numFmtId="0" fontId="43" fillId="0" borderId="223" xfId="41" applyFont="1" applyBorder="1" applyProtection="1">
      <protection locked="0"/>
    </xf>
    <xf numFmtId="1" fontId="43" fillId="0" borderId="237" xfId="40" applyNumberFormat="1" applyFont="1" applyBorder="1" applyAlignment="1" applyProtection="1">
      <alignment horizontal="center"/>
      <protection locked="0"/>
    </xf>
    <xf numFmtId="0" fontId="43" fillId="0" borderId="139" xfId="40" applyFont="1" applyBorder="1" applyAlignment="1" applyProtection="1">
      <alignment horizontal="center"/>
      <protection locked="0"/>
    </xf>
    <xf numFmtId="1" fontId="43" fillId="0" borderId="17" xfId="40" applyNumberFormat="1" applyFont="1" applyBorder="1" applyAlignment="1" applyProtection="1">
      <alignment horizontal="center"/>
      <protection locked="0"/>
    </xf>
    <xf numFmtId="1" fontId="43" fillId="0" borderId="139" xfId="40" applyNumberFormat="1" applyFont="1" applyBorder="1" applyAlignment="1" applyProtection="1">
      <alignment horizontal="center"/>
      <protection locked="0"/>
    </xf>
    <xf numFmtId="1" fontId="43" fillId="26" borderId="133" xfId="40" applyNumberFormat="1" applyFont="1" applyFill="1" applyBorder="1" applyAlignment="1">
      <alignment horizontal="center"/>
    </xf>
    <xf numFmtId="0" fontId="43" fillId="0" borderId="223" xfId="40" applyFont="1" applyBorder="1"/>
    <xf numFmtId="0" fontId="43" fillId="0" borderId="217" xfId="40" applyFont="1" applyBorder="1" applyAlignment="1">
      <alignment horizontal="center" vertical="center"/>
    </xf>
    <xf numFmtId="0" fontId="43" fillId="0" borderId="75" xfId="41" applyFont="1" applyBorder="1" applyAlignment="1" applyProtection="1">
      <alignment horizontal="center" vertical="center"/>
      <protection locked="0"/>
    </xf>
    <xf numFmtId="0" fontId="43" fillId="0" borderId="24" xfId="41" applyFont="1" applyBorder="1" applyAlignment="1" applyProtection="1">
      <alignment horizontal="center" vertical="center"/>
      <protection locked="0"/>
    </xf>
    <xf numFmtId="0" fontId="43" fillId="24" borderId="217" xfId="40" applyFont="1" applyFill="1" applyBorder="1" applyAlignment="1">
      <alignment horizontal="center"/>
    </xf>
    <xf numFmtId="0" fontId="43" fillId="24" borderId="260" xfId="40" applyFont="1" applyFill="1" applyBorder="1"/>
    <xf numFmtId="1" fontId="43" fillId="0" borderId="261" xfId="40" applyNumberFormat="1" applyFont="1" applyBorder="1" applyAlignment="1" applyProtection="1">
      <alignment horizontal="center"/>
      <protection locked="0"/>
    </xf>
    <xf numFmtId="0" fontId="43" fillId="0" borderId="217" xfId="40" applyFont="1" applyBorder="1" applyAlignment="1" applyProtection="1">
      <alignment horizontal="center"/>
      <protection locked="0"/>
    </xf>
    <xf numFmtId="1" fontId="43" fillId="0" borderId="218" xfId="40" applyNumberFormat="1" applyFont="1" applyBorder="1" applyAlignment="1" applyProtection="1">
      <alignment horizontal="center"/>
      <protection locked="0"/>
    </xf>
    <xf numFmtId="0" fontId="43" fillId="0" borderId="261" xfId="40" applyFont="1" applyBorder="1" applyAlignment="1" applyProtection="1">
      <alignment horizontal="center"/>
      <protection locked="0"/>
    </xf>
    <xf numFmtId="1" fontId="43" fillId="0" borderId="217" xfId="40" applyNumberFormat="1" applyFont="1" applyBorder="1" applyAlignment="1" applyProtection="1">
      <alignment horizontal="center"/>
      <protection locked="0"/>
    </xf>
    <xf numFmtId="0" fontId="43" fillId="0" borderId="218" xfId="40" applyFont="1" applyBorder="1" applyAlignment="1" applyProtection="1">
      <alignment horizontal="center"/>
      <protection locked="0"/>
    </xf>
    <xf numFmtId="0" fontId="43" fillId="0" borderId="260" xfId="40" applyFont="1" applyBorder="1" applyAlignment="1" applyProtection="1">
      <alignment horizontal="center"/>
      <protection locked="0"/>
    </xf>
    <xf numFmtId="0" fontId="43" fillId="24" borderId="57" xfId="41" applyFont="1" applyFill="1" applyBorder="1" applyAlignment="1">
      <alignment horizontal="left"/>
    </xf>
    <xf numFmtId="0" fontId="43" fillId="24" borderId="20" xfId="41" applyFont="1" applyFill="1" applyBorder="1" applyAlignment="1">
      <alignment horizontal="center"/>
    </xf>
    <xf numFmtId="0" fontId="43" fillId="24" borderId="15" xfId="41" applyFont="1" applyFill="1" applyBorder="1" applyAlignment="1">
      <alignment horizontal="left"/>
    </xf>
    <xf numFmtId="0" fontId="43" fillId="24" borderId="10" xfId="41" applyFont="1" applyFill="1" applyBorder="1" applyAlignment="1">
      <alignment horizontal="center"/>
    </xf>
    <xf numFmtId="0" fontId="43" fillId="24" borderId="10" xfId="41" applyFont="1" applyFill="1" applyBorder="1"/>
    <xf numFmtId="0" fontId="43" fillId="25" borderId="59" xfId="0" applyFont="1" applyFill="1" applyBorder="1" applyAlignment="1">
      <alignment horizontal="center" vertical="center" wrapText="1"/>
    </xf>
    <xf numFmtId="0" fontId="46" fillId="25" borderId="59" xfId="0" applyFont="1" applyFill="1" applyBorder="1" applyAlignment="1">
      <alignment horizontal="center" vertical="center" wrapText="1"/>
    </xf>
    <xf numFmtId="0" fontId="43" fillId="25" borderId="45" xfId="0" applyFont="1" applyFill="1" applyBorder="1" applyAlignment="1">
      <alignment horizontal="center" vertical="center" wrapText="1"/>
    </xf>
    <xf numFmtId="1" fontId="49" fillId="41" borderId="116" xfId="0" applyNumberFormat="1" applyFont="1" applyFill="1" applyBorder="1" applyAlignment="1">
      <alignment horizontal="center" vertical="center"/>
    </xf>
    <xf numFmtId="1" fontId="49" fillId="37" borderId="54" xfId="41" applyNumberFormat="1" applyFont="1" applyFill="1" applyBorder="1" applyAlignment="1">
      <alignment horizontal="center"/>
    </xf>
    <xf numFmtId="1" fontId="49" fillId="42" borderId="54" xfId="41" applyNumberFormat="1" applyFont="1" applyFill="1" applyBorder="1" applyAlignment="1">
      <alignment horizontal="center"/>
    </xf>
    <xf numFmtId="0" fontId="60" fillId="0" borderId="0" xfId="40" applyFont="1"/>
    <xf numFmtId="0" fontId="47" fillId="25" borderId="215" xfId="0" applyFont="1" applyFill="1" applyBorder="1" applyAlignment="1">
      <alignment horizontal="center" vertical="center" wrapText="1"/>
    </xf>
    <xf numFmtId="0" fontId="46" fillId="25" borderId="215" xfId="0" applyFont="1" applyFill="1" applyBorder="1" applyAlignment="1">
      <alignment horizontal="center" vertical="center" wrapText="1"/>
    </xf>
    <xf numFmtId="0" fontId="47" fillId="0" borderId="0" xfId="40" applyFont="1"/>
    <xf numFmtId="1" fontId="49" fillId="25" borderId="215" xfId="0" applyNumberFormat="1" applyFont="1" applyFill="1" applyBorder="1" applyAlignment="1">
      <alignment horizontal="center" vertical="center" wrapText="1"/>
    </xf>
    <xf numFmtId="0" fontId="49" fillId="25" borderId="215" xfId="0" applyFont="1" applyFill="1" applyBorder="1" applyAlignment="1">
      <alignment horizontal="center" vertical="center" wrapText="1"/>
    </xf>
    <xf numFmtId="0" fontId="49" fillId="25" borderId="215" xfId="40" applyFont="1" applyFill="1" applyBorder="1" applyAlignment="1">
      <alignment horizontal="center"/>
    </xf>
    <xf numFmtId="0" fontId="43" fillId="25" borderId="215" xfId="40" applyFont="1" applyFill="1" applyBorder="1" applyAlignment="1">
      <alignment horizontal="center"/>
    </xf>
    <xf numFmtId="1" fontId="49" fillId="37" borderId="48" xfId="41" applyNumberFormat="1" applyFont="1" applyFill="1" applyBorder="1" applyAlignment="1">
      <alignment horizontal="center"/>
    </xf>
    <xf numFmtId="0" fontId="49" fillId="26" borderId="134" xfId="40" applyFont="1" applyFill="1" applyBorder="1" applyAlignment="1">
      <alignment horizontal="center"/>
    </xf>
    <xf numFmtId="0" fontId="49" fillId="37" borderId="149" xfId="41" applyFont="1" applyFill="1" applyBorder="1" applyAlignment="1">
      <alignment horizontal="center"/>
    </xf>
    <xf numFmtId="0" fontId="44" fillId="24" borderId="24" xfId="41" applyFont="1" applyFill="1" applyBorder="1" applyAlignment="1">
      <alignment horizontal="center"/>
    </xf>
    <xf numFmtId="0" fontId="54" fillId="24" borderId="25" xfId="41" applyFont="1" applyFill="1" applyBorder="1"/>
    <xf numFmtId="0" fontId="44" fillId="24" borderId="0" xfId="41" applyFont="1" applyFill="1" applyAlignment="1">
      <alignment horizontal="center"/>
    </xf>
    <xf numFmtId="0" fontId="43" fillId="0" borderId="0" xfId="41" applyFont="1"/>
    <xf numFmtId="0" fontId="51" fillId="24" borderId="26" xfId="41" applyFont="1" applyFill="1" applyBorder="1" applyAlignment="1">
      <alignment horizontal="left" vertical="center" wrapText="1"/>
    </xf>
    <xf numFmtId="0" fontId="51" fillId="24" borderId="27" xfId="41" applyFont="1" applyFill="1" applyBorder="1" applyAlignment="1">
      <alignment horizontal="center"/>
    </xf>
    <xf numFmtId="0" fontId="44" fillId="24" borderId="149" xfId="41" applyFont="1" applyFill="1" applyBorder="1" applyAlignment="1">
      <alignment horizontal="center"/>
    </xf>
    <xf numFmtId="1" fontId="59" fillId="24" borderId="27" xfId="41" applyNumberFormat="1" applyFont="1" applyFill="1" applyBorder="1" applyAlignment="1">
      <alignment horizontal="center"/>
    </xf>
    <xf numFmtId="1" fontId="54" fillId="24" borderId="27" xfId="41" applyNumberFormat="1" applyFont="1" applyFill="1" applyBorder="1" applyAlignment="1">
      <alignment horizontal="center"/>
    </xf>
    <xf numFmtId="0" fontId="54" fillId="24" borderId="149" xfId="41" applyFont="1" applyFill="1" applyBorder="1" applyAlignment="1">
      <alignment horizontal="center"/>
    </xf>
    <xf numFmtId="0" fontId="54" fillId="24" borderId="27" xfId="41" applyFont="1" applyFill="1" applyBorder="1" applyAlignment="1">
      <alignment horizontal="center"/>
    </xf>
    <xf numFmtId="1" fontId="51" fillId="24" borderId="27" xfId="41" applyNumberFormat="1" applyFont="1" applyFill="1" applyBorder="1" applyAlignment="1">
      <alignment horizontal="center"/>
    </xf>
    <xf numFmtId="0" fontId="51" fillId="24" borderId="55" xfId="41" applyFont="1" applyFill="1" applyBorder="1" applyAlignment="1">
      <alignment horizontal="center"/>
    </xf>
    <xf numFmtId="0" fontId="51" fillId="24" borderId="24" xfId="41" applyFont="1" applyFill="1" applyBorder="1" applyAlignment="1">
      <alignment horizontal="left" vertical="center" wrapText="1"/>
    </xf>
    <xf numFmtId="0" fontId="51" fillId="24" borderId="25" xfId="41" applyFont="1" applyFill="1" applyBorder="1" applyAlignment="1">
      <alignment horizontal="center"/>
    </xf>
    <xf numFmtId="0" fontId="45" fillId="24" borderId="161" xfId="41" applyFont="1" applyFill="1" applyBorder="1" applyAlignment="1">
      <alignment horizontal="center"/>
    </xf>
    <xf numFmtId="1" fontId="59" fillId="24" borderId="170" xfId="41" applyNumberFormat="1" applyFont="1" applyFill="1" applyBorder="1" applyAlignment="1">
      <alignment horizontal="center"/>
    </xf>
    <xf numFmtId="1" fontId="54" fillId="24" borderId="170" xfId="41" applyNumberFormat="1" applyFont="1" applyFill="1" applyBorder="1" applyAlignment="1">
      <alignment horizontal="center"/>
    </xf>
    <xf numFmtId="0" fontId="54" fillId="24" borderId="171" xfId="41" applyFont="1" applyFill="1" applyBorder="1" applyAlignment="1">
      <alignment horizontal="center"/>
    </xf>
    <xf numFmtId="0" fontId="54" fillId="24" borderId="170" xfId="41" applyFont="1" applyFill="1" applyBorder="1" applyAlignment="1">
      <alignment horizontal="center"/>
    </xf>
    <xf numFmtId="0" fontId="44" fillId="24" borderId="162" xfId="41" applyFont="1" applyFill="1" applyBorder="1" applyAlignment="1">
      <alignment horizontal="center"/>
    </xf>
    <xf numFmtId="0" fontId="54" fillId="24" borderId="163" xfId="41" applyFont="1" applyFill="1" applyBorder="1"/>
    <xf numFmtId="0" fontId="45" fillId="24" borderId="40" xfId="41" applyFont="1" applyFill="1" applyBorder="1" applyAlignment="1">
      <alignment horizontal="center"/>
    </xf>
    <xf numFmtId="0" fontId="43" fillId="24" borderId="19" xfId="41" applyFont="1" applyFill="1" applyBorder="1"/>
    <xf numFmtId="0" fontId="43" fillId="24" borderId="34" xfId="41" applyFont="1" applyFill="1" applyBorder="1"/>
    <xf numFmtId="0" fontId="43" fillId="24" borderId="172" xfId="41" applyFont="1" applyFill="1" applyBorder="1"/>
    <xf numFmtId="1" fontId="44" fillId="24" borderId="34" xfId="41" applyNumberFormat="1" applyFont="1" applyFill="1" applyBorder="1" applyAlignment="1">
      <alignment horizontal="center" vertical="center"/>
    </xf>
    <xf numFmtId="0" fontId="50" fillId="0" borderId="214" xfId="40" applyFont="1" applyBorder="1"/>
    <xf numFmtId="0" fontId="51" fillId="38" borderId="214" xfId="41" applyFont="1" applyFill="1" applyBorder="1"/>
    <xf numFmtId="0" fontId="43" fillId="0" borderId="45" xfId="40" applyFont="1" applyBorder="1"/>
    <xf numFmtId="0" fontId="43" fillId="0" borderId="46" xfId="40" applyFont="1" applyBorder="1"/>
    <xf numFmtId="0" fontId="43" fillId="0" borderId="30" xfId="40" applyFont="1" applyBorder="1"/>
    <xf numFmtId="1" fontId="49" fillId="41" borderId="268" xfId="0" applyNumberFormat="1" applyFont="1" applyFill="1" applyBorder="1" applyAlignment="1">
      <alignment horizontal="center" vertical="center"/>
    </xf>
    <xf numFmtId="1" fontId="43" fillId="26" borderId="255" xfId="40" applyNumberFormat="1" applyFont="1" applyFill="1" applyBorder="1" applyAlignment="1">
      <alignment horizontal="center"/>
    </xf>
    <xf numFmtId="0" fontId="50" fillId="26" borderId="270" xfId="40" applyFont="1" applyFill="1" applyBorder="1" applyAlignment="1">
      <alignment horizontal="left"/>
    </xf>
    <xf numFmtId="0" fontId="50" fillId="26" borderId="236" xfId="40" applyFont="1" applyFill="1" applyBorder="1"/>
    <xf numFmtId="1" fontId="49" fillId="24" borderId="217" xfId="41" applyNumberFormat="1" applyFont="1" applyFill="1" applyBorder="1" applyAlignment="1">
      <alignment horizontal="center"/>
    </xf>
    <xf numFmtId="1" fontId="49" fillId="24" borderId="44" xfId="41" applyNumberFormat="1" applyFont="1" applyFill="1" applyBorder="1" applyAlignment="1">
      <alignment horizontal="center"/>
    </xf>
    <xf numFmtId="1" fontId="49" fillId="37" borderId="53" xfId="41" applyNumberFormat="1" applyFont="1" applyFill="1" applyBorder="1" applyAlignment="1">
      <alignment horizontal="center"/>
    </xf>
    <xf numFmtId="0" fontId="43" fillId="0" borderId="269" xfId="40" applyFont="1" applyBorder="1" applyProtection="1">
      <protection locked="0"/>
    </xf>
    <xf numFmtId="0" fontId="43" fillId="0" borderId="271" xfId="40" applyFont="1" applyBorder="1" applyAlignment="1" applyProtection="1">
      <alignment horizontal="center"/>
      <protection locked="0"/>
    </xf>
    <xf numFmtId="0" fontId="43" fillId="0" borderId="272" xfId="40" applyFont="1" applyBorder="1" applyAlignment="1" applyProtection="1">
      <alignment horizontal="center"/>
      <protection locked="0"/>
    </xf>
    <xf numFmtId="1" fontId="43" fillId="0" borderId="260" xfId="40" applyNumberFormat="1" applyFont="1" applyBorder="1" applyAlignment="1" applyProtection="1">
      <alignment horizontal="center"/>
      <protection locked="0"/>
    </xf>
    <xf numFmtId="1" fontId="43" fillId="26" borderId="220" xfId="40" applyNumberFormat="1" applyFont="1" applyFill="1" applyBorder="1" applyAlignment="1">
      <alignment horizontal="center"/>
    </xf>
    <xf numFmtId="1" fontId="43" fillId="26" borderId="219" xfId="40" applyNumberFormat="1" applyFont="1" applyFill="1" applyBorder="1" applyAlignment="1">
      <alignment horizontal="center"/>
    </xf>
    <xf numFmtId="1" fontId="43" fillId="26" borderId="273" xfId="40" applyNumberFormat="1" applyFont="1" applyFill="1" applyBorder="1" applyAlignment="1">
      <alignment horizontal="center"/>
    </xf>
    <xf numFmtId="1" fontId="49" fillId="26" borderId="235" xfId="40" applyNumberFormat="1" applyFont="1" applyFill="1" applyBorder="1" applyAlignment="1">
      <alignment horizontal="center" vertical="center"/>
    </xf>
    <xf numFmtId="1" fontId="49" fillId="26" borderId="236" xfId="40" applyNumberFormat="1" applyFont="1" applyFill="1" applyBorder="1" applyAlignment="1">
      <alignment horizontal="center" vertical="center"/>
    </xf>
    <xf numFmtId="1" fontId="49" fillId="26" borderId="274" xfId="40" applyNumberFormat="1" applyFont="1" applyFill="1" applyBorder="1" applyAlignment="1">
      <alignment horizontal="center"/>
    </xf>
    <xf numFmtId="1" fontId="46" fillId="26" borderId="275" xfId="40" applyNumberFormat="1" applyFont="1" applyFill="1" applyBorder="1" applyAlignment="1">
      <alignment horizontal="center"/>
    </xf>
    <xf numFmtId="0" fontId="51" fillId="25" borderId="276" xfId="40" applyFont="1" applyFill="1" applyBorder="1" applyAlignment="1">
      <alignment horizontal="center" vertical="center" wrapText="1"/>
    </xf>
    <xf numFmtId="0" fontId="44" fillId="25" borderId="15" xfId="40" applyFont="1" applyFill="1" applyBorder="1" applyAlignment="1">
      <alignment horizontal="center" vertical="center" wrapText="1"/>
    </xf>
    <xf numFmtId="0" fontId="49" fillId="25" borderId="28" xfId="40" applyFont="1" applyFill="1" applyBorder="1" applyAlignment="1">
      <alignment horizontal="center"/>
    </xf>
    <xf numFmtId="1" fontId="24" fillId="24" borderId="30" xfId="41" applyNumberFormat="1" applyFont="1" applyFill="1" applyBorder="1" applyAlignment="1">
      <alignment horizontal="center" vertical="center"/>
    </xf>
    <xf numFmtId="1" fontId="43" fillId="26" borderId="278" xfId="40" applyNumberFormat="1" applyFont="1" applyFill="1" applyBorder="1" applyAlignment="1">
      <alignment horizontal="center"/>
    </xf>
    <xf numFmtId="0" fontId="43" fillId="24" borderId="215" xfId="41" applyFont="1" applyFill="1" applyBorder="1" applyAlignment="1">
      <alignment horizontal="center"/>
    </xf>
    <xf numFmtId="1" fontId="43" fillId="26" borderId="28" xfId="40" applyNumberFormat="1" applyFont="1" applyFill="1" applyBorder="1" applyAlignment="1">
      <alignment horizontal="center"/>
    </xf>
    <xf numFmtId="0" fontId="43" fillId="24" borderId="215" xfId="41" applyFont="1" applyFill="1" applyBorder="1"/>
    <xf numFmtId="0" fontId="51" fillId="26" borderId="279" xfId="40" applyFont="1" applyFill="1" applyBorder="1" applyAlignment="1">
      <alignment horizontal="left"/>
    </xf>
    <xf numFmtId="0" fontId="54" fillId="26" borderId="280" xfId="40" applyFont="1" applyFill="1" applyBorder="1" applyAlignment="1">
      <alignment horizontal="center"/>
    </xf>
    <xf numFmtId="0" fontId="44" fillId="26" borderId="281" xfId="40" applyFont="1" applyFill="1" applyBorder="1"/>
    <xf numFmtId="1" fontId="51" fillId="26" borderId="283" xfId="40" applyNumberFormat="1" applyFont="1" applyFill="1" applyBorder="1" applyAlignment="1">
      <alignment horizontal="center"/>
    </xf>
    <xf numFmtId="1" fontId="51" fillId="26" borderId="284" xfId="40" applyNumberFormat="1" applyFont="1" applyFill="1" applyBorder="1" applyAlignment="1">
      <alignment horizontal="center"/>
    </xf>
    <xf numFmtId="1" fontId="51" fillId="26" borderId="285" xfId="40" applyNumberFormat="1" applyFont="1" applyFill="1" applyBorder="1" applyAlignment="1">
      <alignment horizontal="center"/>
    </xf>
    <xf numFmtId="1" fontId="51" fillId="26" borderId="286" xfId="40" applyNumberFormat="1" applyFont="1" applyFill="1" applyBorder="1" applyAlignment="1">
      <alignment horizontal="center"/>
    </xf>
    <xf numFmtId="1" fontId="51" fillId="26" borderId="281" xfId="40" applyNumberFormat="1" applyFont="1" applyFill="1" applyBorder="1" applyAlignment="1">
      <alignment horizontal="center"/>
    </xf>
    <xf numFmtId="1" fontId="51" fillId="26" borderId="287" xfId="40" applyNumberFormat="1" applyFont="1" applyFill="1" applyBorder="1" applyAlignment="1">
      <alignment horizontal="center"/>
    </xf>
    <xf numFmtId="0" fontId="49" fillId="25" borderId="223" xfId="0" applyFont="1" applyFill="1" applyBorder="1" applyAlignment="1">
      <alignment horizontal="center" vertical="center" wrapText="1"/>
    </xf>
    <xf numFmtId="0" fontId="49" fillId="25" borderId="16" xfId="0" applyFont="1" applyFill="1" applyBorder="1" applyAlignment="1">
      <alignment horizontal="center" vertical="center" wrapText="1"/>
    </xf>
    <xf numFmtId="0" fontId="43" fillId="0" borderId="288" xfId="40" applyFont="1" applyBorder="1"/>
    <xf numFmtId="0" fontId="49" fillId="25" borderId="214" xfId="40" applyFont="1" applyFill="1" applyBorder="1" applyAlignment="1">
      <alignment horizontal="center"/>
    </xf>
    <xf numFmtId="0" fontId="43" fillId="0" borderId="12" xfId="40" applyFont="1" applyBorder="1"/>
    <xf numFmtId="0" fontId="43" fillId="0" borderId="218" xfId="40" applyFont="1" applyBorder="1"/>
    <xf numFmtId="0" fontId="49" fillId="25" borderId="139" xfId="40" applyFont="1" applyFill="1" applyBorder="1" applyAlignment="1">
      <alignment horizontal="center"/>
    </xf>
    <xf numFmtId="0" fontId="43" fillId="25" borderId="214" xfId="40" applyFont="1" applyFill="1" applyBorder="1" applyAlignment="1">
      <alignment horizontal="center"/>
    </xf>
    <xf numFmtId="0" fontId="43" fillId="0" borderId="218" xfId="40" applyFont="1" applyBorder="1" applyAlignment="1">
      <alignment horizontal="center" vertical="center"/>
    </xf>
    <xf numFmtId="0" fontId="49" fillId="25" borderId="12" xfId="40" applyFont="1" applyFill="1" applyBorder="1" applyAlignment="1">
      <alignment horizontal="center"/>
    </xf>
    <xf numFmtId="0" fontId="18" fillId="0" borderId="289" xfId="40" applyBorder="1"/>
    <xf numFmtId="0" fontId="18" fillId="0" borderId="290" xfId="40" applyBorder="1"/>
    <xf numFmtId="0" fontId="18" fillId="0" borderId="29" xfId="40" applyBorder="1"/>
    <xf numFmtId="0" fontId="18" fillId="0" borderId="31" xfId="40" applyBorder="1"/>
    <xf numFmtId="0" fontId="43" fillId="25" borderId="291" xfId="0" applyFont="1" applyFill="1" applyBorder="1" applyAlignment="1">
      <alignment vertical="center" wrapText="1"/>
    </xf>
    <xf numFmtId="0" fontId="43" fillId="25" borderId="292" xfId="0" applyFont="1" applyFill="1" applyBorder="1" applyAlignment="1">
      <alignment vertical="center" wrapText="1"/>
    </xf>
    <xf numFmtId="1" fontId="43" fillId="0" borderId="235" xfId="40" applyNumberFormat="1" applyFont="1" applyBorder="1" applyAlignment="1">
      <alignment horizontal="center"/>
    </xf>
    <xf numFmtId="1" fontId="43" fillId="0" borderId="236" xfId="40" applyNumberFormat="1" applyFont="1" applyBorder="1" applyAlignment="1">
      <alignment horizontal="center"/>
    </xf>
    <xf numFmtId="1" fontId="43" fillId="0" borderId="230" xfId="40" applyNumberFormat="1" applyFont="1" applyBorder="1" applyAlignment="1">
      <alignment horizontal="center"/>
    </xf>
    <xf numFmtId="0" fontId="43" fillId="0" borderId="11" xfId="40" applyFont="1" applyBorder="1"/>
    <xf numFmtId="0" fontId="43" fillId="0" borderId="261" xfId="40" applyFont="1" applyBorder="1"/>
    <xf numFmtId="0" fontId="43" fillId="0" borderId="217" xfId="40" applyFont="1" applyBorder="1"/>
    <xf numFmtId="0" fontId="44" fillId="24" borderId="38" xfId="41" applyFont="1" applyFill="1" applyBorder="1" applyAlignment="1">
      <alignment horizontal="center" vertical="center" wrapText="1"/>
    </xf>
    <xf numFmtId="0" fontId="44" fillId="24" borderId="269" xfId="41" applyFont="1" applyFill="1" applyBorder="1" applyAlignment="1">
      <alignment horizontal="center" vertical="center" wrapText="1"/>
    </xf>
    <xf numFmtId="1" fontId="44" fillId="24" borderId="293" xfId="41" applyNumberFormat="1" applyFont="1" applyFill="1" applyBorder="1" applyAlignment="1">
      <alignment horizontal="center"/>
    </xf>
    <xf numFmtId="1" fontId="44" fillId="24" borderId="24" xfId="41" applyNumberFormat="1" applyFont="1" applyFill="1" applyBorder="1" applyAlignment="1">
      <alignment horizontal="center"/>
    </xf>
    <xf numFmtId="1" fontId="45" fillId="24" borderId="122" xfId="41" applyNumberFormat="1" applyFont="1" applyFill="1" applyBorder="1" applyAlignment="1">
      <alignment horizontal="center"/>
    </xf>
    <xf numFmtId="1" fontId="44" fillId="24" borderId="186" xfId="41" applyNumberFormat="1" applyFont="1" applyFill="1" applyBorder="1" applyAlignment="1">
      <alignment horizontal="center"/>
    </xf>
    <xf numFmtId="0" fontId="50" fillId="31" borderId="115" xfId="40" applyFont="1" applyFill="1" applyBorder="1" applyAlignment="1">
      <alignment horizontal="left" vertical="center" wrapText="1"/>
    </xf>
    <xf numFmtId="0" fontId="50" fillId="31" borderId="116" xfId="40" applyFont="1" applyFill="1" applyBorder="1" applyAlignment="1">
      <alignment horizontal="center"/>
    </xf>
    <xf numFmtId="0" fontId="49" fillId="32" borderId="118" xfId="40" applyFont="1" applyFill="1" applyBorder="1" applyAlignment="1">
      <alignment horizontal="center" vertical="center"/>
    </xf>
    <xf numFmtId="1" fontId="49" fillId="32" borderId="116" xfId="0" applyNumberFormat="1" applyFont="1" applyFill="1" applyBorder="1" applyAlignment="1">
      <alignment horizontal="center" vertical="center"/>
    </xf>
    <xf numFmtId="0" fontId="49" fillId="33" borderId="121" xfId="40" applyFont="1" applyFill="1" applyBorder="1" applyAlignment="1">
      <alignment horizontal="center" vertical="center"/>
    </xf>
    <xf numFmtId="1" fontId="49" fillId="32" borderId="120" xfId="0" applyNumberFormat="1" applyFont="1" applyFill="1" applyBorder="1" applyAlignment="1">
      <alignment horizontal="center" vertical="center"/>
    </xf>
    <xf numFmtId="0" fontId="50" fillId="0" borderId="0" xfId="0" applyFont="1"/>
    <xf numFmtId="1" fontId="49" fillId="37" borderId="297" xfId="41" applyNumberFormat="1" applyFont="1" applyFill="1" applyBorder="1" applyAlignment="1">
      <alignment horizontal="center"/>
    </xf>
    <xf numFmtId="1" fontId="49" fillId="37" borderId="277" xfId="41" applyNumberFormat="1" applyFont="1" applyFill="1" applyBorder="1" applyAlignment="1">
      <alignment horizontal="center"/>
    </xf>
    <xf numFmtId="0" fontId="44" fillId="24" borderId="298" xfId="41" applyFont="1" applyFill="1" applyBorder="1" applyAlignment="1">
      <alignment horizontal="center" vertical="center" wrapText="1"/>
    </xf>
    <xf numFmtId="1" fontId="49" fillId="37" borderId="67" xfId="41" applyNumberFormat="1" applyFont="1" applyFill="1" applyBorder="1" applyAlignment="1">
      <alignment horizontal="center"/>
    </xf>
    <xf numFmtId="0" fontId="49" fillId="37" borderId="61" xfId="41" applyFont="1" applyFill="1" applyBorder="1" applyAlignment="1">
      <alignment horizontal="center"/>
    </xf>
    <xf numFmtId="0" fontId="44" fillId="24" borderId="215" xfId="41" applyFont="1" applyFill="1" applyBorder="1" applyAlignment="1">
      <alignment horizontal="center" vertical="center" wrapText="1"/>
    </xf>
    <xf numFmtId="1" fontId="44" fillId="24" borderId="215" xfId="41" applyNumberFormat="1" applyFont="1" applyFill="1" applyBorder="1" applyAlignment="1">
      <alignment horizontal="center" vertical="center" wrapText="1"/>
    </xf>
    <xf numFmtId="0" fontId="49" fillId="24" borderId="215" xfId="41" applyFont="1" applyFill="1" applyBorder="1"/>
    <xf numFmtId="0" fontId="49" fillId="24" borderId="215" xfId="48" applyFont="1" applyFill="1" applyBorder="1" applyAlignment="1">
      <alignment horizontal="center" vertical="center" wrapText="1"/>
    </xf>
    <xf numFmtId="0" fontId="49" fillId="24" borderId="167" xfId="48" applyFont="1" applyFill="1" applyBorder="1" applyAlignment="1">
      <alignment horizontal="center" vertical="center" wrapText="1"/>
    </xf>
    <xf numFmtId="0" fontId="49" fillId="24" borderId="10" xfId="48" applyFont="1" applyFill="1" applyBorder="1" applyAlignment="1">
      <alignment horizontal="center" vertical="center" wrapText="1"/>
    </xf>
    <xf numFmtId="0" fontId="49" fillId="24" borderId="223" xfId="48" applyFont="1" applyFill="1" applyBorder="1" applyAlignment="1">
      <alignment horizontal="center" vertical="center" wrapText="1"/>
    </xf>
    <xf numFmtId="0" fontId="49" fillId="24" borderId="16" xfId="48" applyFont="1" applyFill="1" applyBorder="1" applyAlignment="1">
      <alignment horizontal="center" vertical="center" wrapText="1"/>
    </xf>
    <xf numFmtId="0" fontId="49" fillId="24" borderId="12" xfId="48" applyFont="1" applyFill="1" applyBorder="1" applyAlignment="1">
      <alignment horizontal="center" vertical="center" wrapText="1"/>
    </xf>
    <xf numFmtId="0" fontId="49" fillId="24" borderId="214" xfId="48" applyFont="1" applyFill="1" applyBorder="1" applyAlignment="1">
      <alignment horizontal="center" vertical="center" wrapText="1"/>
    </xf>
    <xf numFmtId="1" fontId="43" fillId="24" borderId="215" xfId="41" applyNumberFormat="1" applyFont="1" applyFill="1" applyBorder="1"/>
    <xf numFmtId="1" fontId="49" fillId="24" borderId="215" xfId="41" applyNumberFormat="1" applyFont="1" applyFill="1" applyBorder="1"/>
    <xf numFmtId="0" fontId="43" fillId="0" borderId="265" xfId="0" applyFont="1" applyBorder="1"/>
    <xf numFmtId="0" fontId="51" fillId="38" borderId="223" xfId="41" applyFont="1" applyFill="1" applyBorder="1"/>
    <xf numFmtId="0" fontId="43" fillId="24" borderId="10" xfId="48" applyFont="1" applyFill="1" applyBorder="1" applyAlignment="1">
      <alignment horizontal="center" vertical="center"/>
    </xf>
    <xf numFmtId="0" fontId="43" fillId="24" borderId="22" xfId="48" applyFont="1" applyFill="1" applyBorder="1" applyAlignment="1">
      <alignment horizontal="center" vertical="center"/>
    </xf>
    <xf numFmtId="0" fontId="47" fillId="24" borderId="17" xfId="41" applyFont="1" applyFill="1" applyBorder="1" applyAlignment="1">
      <alignment horizontal="center" textRotation="90"/>
    </xf>
    <xf numFmtId="0" fontId="47" fillId="24" borderId="167" xfId="41" applyFont="1" applyFill="1" applyBorder="1" applyAlignment="1">
      <alignment horizontal="center" textRotation="90"/>
    </xf>
    <xf numFmtId="1" fontId="44" fillId="37" borderId="185" xfId="0" applyNumberFormat="1" applyFont="1" applyFill="1" applyBorder="1" applyAlignment="1">
      <alignment horizontal="center" vertical="center"/>
    </xf>
    <xf numFmtId="1" fontId="44" fillId="37" borderId="116" xfId="0" applyNumberFormat="1" applyFont="1" applyFill="1" applyBorder="1" applyAlignment="1">
      <alignment horizontal="center" vertical="center"/>
    </xf>
    <xf numFmtId="1" fontId="44" fillId="37" borderId="120" xfId="0" applyNumberFormat="1" applyFont="1" applyFill="1" applyBorder="1" applyAlignment="1">
      <alignment horizontal="center" vertical="center"/>
    </xf>
    <xf numFmtId="0" fontId="49" fillId="24" borderId="178" xfId="41" applyFont="1" applyFill="1" applyBorder="1"/>
    <xf numFmtId="0" fontId="52" fillId="0" borderId="0" xfId="0" applyFont="1"/>
    <xf numFmtId="1" fontId="45" fillId="24" borderId="54" xfId="41" applyNumberFormat="1" applyFont="1" applyFill="1" applyBorder="1" applyAlignment="1">
      <alignment horizontal="center"/>
    </xf>
    <xf numFmtId="1" fontId="45" fillId="24" borderId="48" xfId="41" applyNumberFormat="1" applyFont="1" applyFill="1" applyBorder="1" applyAlignment="1">
      <alignment horizontal="center"/>
    </xf>
    <xf numFmtId="1" fontId="51" fillId="24" borderId="51" xfId="41" applyNumberFormat="1" applyFont="1" applyFill="1" applyBorder="1" applyAlignment="1">
      <alignment horizontal="center"/>
    </xf>
    <xf numFmtId="0" fontId="43" fillId="24" borderId="10" xfId="48" applyFont="1" applyFill="1" applyBorder="1" applyAlignment="1">
      <alignment horizontal="left" vertical="center" wrapText="1"/>
    </xf>
    <xf numFmtId="1" fontId="49" fillId="37" borderId="140" xfId="41" applyNumberFormat="1" applyFont="1" applyFill="1" applyBorder="1" applyAlignment="1">
      <alignment horizontal="center"/>
    </xf>
    <xf numFmtId="0" fontId="49" fillId="24" borderId="180" xfId="41" applyFont="1" applyFill="1" applyBorder="1"/>
    <xf numFmtId="1" fontId="59" fillId="24" borderId="179" xfId="41" applyNumberFormat="1" applyFont="1" applyFill="1" applyBorder="1" applyAlignment="1">
      <alignment horizontal="center"/>
    </xf>
    <xf numFmtId="1" fontId="49" fillId="24" borderId="104" xfId="41" applyNumberFormat="1" applyFont="1" applyFill="1" applyBorder="1" applyAlignment="1">
      <alignment horizontal="center"/>
    </xf>
    <xf numFmtId="0" fontId="51" fillId="0" borderId="223" xfId="40" applyFont="1" applyBorder="1"/>
    <xf numFmtId="0" fontId="54" fillId="24" borderId="55" xfId="41" applyFont="1" applyFill="1" applyBorder="1" applyAlignment="1">
      <alignment horizontal="center"/>
    </xf>
    <xf numFmtId="0" fontId="54" fillId="24" borderId="300" xfId="41" applyFont="1" applyFill="1" applyBorder="1" applyAlignment="1">
      <alignment horizontal="center"/>
    </xf>
    <xf numFmtId="1" fontId="44" fillId="24" borderId="26" xfId="41" applyNumberFormat="1" applyFont="1" applyFill="1" applyBorder="1" applyAlignment="1">
      <alignment horizontal="center"/>
    </xf>
    <xf numFmtId="1" fontId="45" fillId="24" borderId="27" xfId="41" applyNumberFormat="1" applyFont="1" applyFill="1" applyBorder="1" applyAlignment="1">
      <alignment horizontal="center"/>
    </xf>
    <xf numFmtId="0" fontId="44" fillId="24" borderId="55" xfId="41" applyFont="1" applyFill="1" applyBorder="1" applyAlignment="1">
      <alignment horizontal="center"/>
    </xf>
    <xf numFmtId="0" fontId="47" fillId="24" borderId="215" xfId="41" applyFont="1" applyFill="1" applyBorder="1" applyAlignment="1">
      <alignment horizontal="center"/>
    </xf>
    <xf numFmtId="1" fontId="47" fillId="24" borderId="10" xfId="48" applyNumberFormat="1" applyFont="1" applyFill="1" applyBorder="1" applyAlignment="1">
      <alignment horizontal="center" vertical="center" wrapText="1"/>
    </xf>
    <xf numFmtId="0" fontId="47" fillId="24" borderId="10" xfId="48" applyFont="1" applyFill="1" applyBorder="1" applyAlignment="1">
      <alignment horizontal="center" vertical="center" wrapText="1"/>
    </xf>
    <xf numFmtId="0" fontId="47" fillId="24" borderId="12" xfId="48" applyFont="1" applyFill="1" applyBorder="1" applyAlignment="1">
      <alignment horizontal="center" vertical="center" wrapText="1"/>
    </xf>
    <xf numFmtId="0" fontId="47" fillId="24" borderId="214" xfId="48" applyFont="1" applyFill="1" applyBorder="1" applyAlignment="1">
      <alignment horizontal="center" vertical="center" wrapText="1"/>
    </xf>
    <xf numFmtId="0" fontId="47" fillId="24" borderId="223" xfId="48" applyFont="1" applyFill="1" applyBorder="1" applyAlignment="1">
      <alignment horizontal="center" vertical="center" wrapText="1"/>
    </xf>
    <xf numFmtId="1" fontId="49" fillId="34" borderId="297" xfId="41" applyNumberFormat="1" applyFont="1" applyFill="1" applyBorder="1" applyAlignment="1">
      <alignment horizontal="center"/>
    </xf>
    <xf numFmtId="1" fontId="49" fillId="34" borderId="67" xfId="41" applyNumberFormat="1" applyFont="1" applyFill="1" applyBorder="1" applyAlignment="1">
      <alignment horizontal="center"/>
    </xf>
    <xf numFmtId="0" fontId="49" fillId="34" borderId="61" xfId="41" applyFont="1" applyFill="1" applyBorder="1" applyAlignment="1">
      <alignment horizontal="center"/>
    </xf>
    <xf numFmtId="0" fontId="47" fillId="24" borderId="215" xfId="48" applyFont="1" applyFill="1" applyBorder="1" applyAlignment="1">
      <alignment horizontal="center" vertical="center" wrapText="1"/>
    </xf>
    <xf numFmtId="0" fontId="47" fillId="24" borderId="11" xfId="48" applyFont="1" applyFill="1" applyBorder="1" applyAlignment="1">
      <alignment horizontal="center" vertical="center" wrapText="1"/>
    </xf>
    <xf numFmtId="1" fontId="43" fillId="24" borderId="214" xfId="41" applyNumberFormat="1" applyFont="1" applyFill="1" applyBorder="1" applyAlignment="1">
      <alignment horizontal="center"/>
    </xf>
    <xf numFmtId="0" fontId="43" fillId="24" borderId="214" xfId="41" applyFont="1" applyFill="1" applyBorder="1" applyAlignment="1">
      <alignment horizontal="center"/>
    </xf>
    <xf numFmtId="1" fontId="47" fillId="24" borderId="214" xfId="41" applyNumberFormat="1" applyFont="1" applyFill="1" applyBorder="1" applyAlignment="1">
      <alignment horizontal="center"/>
    </xf>
    <xf numFmtId="1" fontId="47" fillId="24" borderId="16" xfId="48" applyNumberFormat="1" applyFont="1" applyFill="1" applyBorder="1" applyAlignment="1">
      <alignment horizontal="center" vertical="center" wrapText="1"/>
    </xf>
    <xf numFmtId="0" fontId="49" fillId="24" borderId="141" xfId="41" applyFont="1" applyFill="1" applyBorder="1"/>
    <xf numFmtId="0" fontId="57" fillId="0" borderId="10" xfId="40" applyFont="1" applyBorder="1"/>
    <xf numFmtId="0" fontId="26" fillId="0" borderId="0" xfId="0" applyFont="1"/>
    <xf numFmtId="0" fontId="43" fillId="0" borderId="57" xfId="41" applyFont="1" applyBorder="1" applyAlignment="1" applyProtection="1">
      <alignment horizontal="center"/>
      <protection locked="0"/>
    </xf>
    <xf numFmtId="0" fontId="43" fillId="26" borderId="164" xfId="40" applyFont="1" applyFill="1" applyBorder="1"/>
    <xf numFmtId="1" fontId="43" fillId="0" borderId="92" xfId="40" applyNumberFormat="1" applyFont="1" applyBorder="1" applyAlignment="1" applyProtection="1">
      <alignment horizontal="center"/>
      <protection locked="0"/>
    </xf>
    <xf numFmtId="0" fontId="43" fillId="0" borderId="92" xfId="40" applyFont="1" applyBorder="1" applyAlignment="1" applyProtection="1">
      <alignment horizontal="center"/>
      <protection locked="0"/>
    </xf>
    <xf numFmtId="0" fontId="43" fillId="0" borderId="93" xfId="40" applyFont="1" applyBorder="1" applyAlignment="1" applyProtection="1">
      <alignment horizontal="center"/>
      <protection locked="0"/>
    </xf>
    <xf numFmtId="1" fontId="43" fillId="0" borderId="20" xfId="40" applyNumberFormat="1" applyFont="1" applyBorder="1" applyAlignment="1" applyProtection="1">
      <alignment horizontal="center"/>
      <protection locked="0"/>
    </xf>
    <xf numFmtId="0" fontId="43" fillId="0" borderId="20" xfId="40" applyFont="1" applyBorder="1" applyAlignment="1" applyProtection="1">
      <alignment horizontal="center"/>
      <protection locked="0"/>
    </xf>
    <xf numFmtId="0" fontId="43" fillId="0" borderId="78" xfId="40" applyFont="1" applyBorder="1" applyAlignment="1" applyProtection="1">
      <alignment horizontal="center"/>
      <protection locked="0"/>
    </xf>
    <xf numFmtId="0" fontId="43" fillId="0" borderId="12" xfId="0" applyFont="1" applyBorder="1" applyAlignment="1" applyProtection="1">
      <alignment vertical="center" shrinkToFit="1"/>
      <protection locked="0"/>
    </xf>
    <xf numFmtId="0" fontId="43" fillId="0" borderId="76" xfId="40" applyFont="1" applyBorder="1" applyAlignment="1" applyProtection="1">
      <alignment horizontal="center"/>
      <protection locked="0"/>
    </xf>
    <xf numFmtId="0" fontId="43" fillId="0" borderId="77" xfId="40" applyFont="1" applyBorder="1" applyProtection="1">
      <protection locked="0"/>
    </xf>
    <xf numFmtId="1" fontId="43" fillId="0" borderId="175" xfId="40" applyNumberFormat="1" applyFont="1" applyBorder="1" applyAlignment="1" applyProtection="1">
      <alignment horizontal="center"/>
      <protection locked="0"/>
    </xf>
    <xf numFmtId="1" fontId="43" fillId="0" borderId="181" xfId="40" applyNumberFormat="1" applyFont="1" applyBorder="1" applyAlignment="1" applyProtection="1">
      <alignment horizontal="center"/>
      <protection locked="0"/>
    </xf>
    <xf numFmtId="1" fontId="43" fillId="24" borderId="19" xfId="41" applyNumberFormat="1" applyFont="1" applyFill="1" applyBorder="1"/>
    <xf numFmtId="0" fontId="50" fillId="24" borderId="27" xfId="41" applyFont="1" applyFill="1" applyBorder="1" applyAlignment="1">
      <alignment horizontal="center"/>
    </xf>
    <xf numFmtId="1" fontId="61" fillId="24" borderId="27" xfId="41" applyNumberFormat="1" applyFont="1" applyFill="1" applyBorder="1" applyAlignment="1">
      <alignment horizontal="center"/>
    </xf>
    <xf numFmtId="1" fontId="50" fillId="24" borderId="27" xfId="41" applyNumberFormat="1" applyFont="1" applyFill="1" applyBorder="1" applyAlignment="1">
      <alignment horizontal="center"/>
    </xf>
    <xf numFmtId="0" fontId="50" fillId="24" borderId="149" xfId="41" applyFont="1" applyFill="1" applyBorder="1" applyAlignment="1">
      <alignment horizontal="center"/>
    </xf>
    <xf numFmtId="0" fontId="30" fillId="0" borderId="0" xfId="0" applyFont="1"/>
    <xf numFmtId="1" fontId="61" fillId="24" borderId="170" xfId="41" applyNumberFormat="1" applyFont="1" applyFill="1" applyBorder="1" applyAlignment="1">
      <alignment horizontal="center"/>
    </xf>
    <xf numFmtId="1" fontId="50" fillId="24" borderId="170" xfId="41" applyNumberFormat="1" applyFont="1" applyFill="1" applyBorder="1" applyAlignment="1">
      <alignment horizontal="center"/>
    </xf>
    <xf numFmtId="0" fontId="50" fillId="24" borderId="171" xfId="41" applyFont="1" applyFill="1" applyBorder="1" applyAlignment="1">
      <alignment horizontal="center"/>
    </xf>
    <xf numFmtId="0" fontId="50" fillId="24" borderId="170" xfId="41" applyFont="1" applyFill="1" applyBorder="1" applyAlignment="1">
      <alignment horizontal="center"/>
    </xf>
    <xf numFmtId="1" fontId="49" fillId="24" borderId="10" xfId="48" applyNumberFormat="1" applyFont="1" applyFill="1" applyBorder="1" applyAlignment="1">
      <alignment horizontal="center" vertical="center" wrapText="1"/>
    </xf>
    <xf numFmtId="0" fontId="49" fillId="0" borderId="0" xfId="0" applyFont="1"/>
    <xf numFmtId="1" fontId="43" fillId="0" borderId="219" xfId="40" applyNumberFormat="1" applyFont="1" applyBorder="1" applyAlignment="1" applyProtection="1">
      <alignment horizontal="center"/>
      <protection locked="0"/>
    </xf>
    <xf numFmtId="0" fontId="43" fillId="0" borderId="129" xfId="40" applyFont="1" applyBorder="1" applyAlignment="1" applyProtection="1">
      <alignment horizontal="center"/>
      <protection locked="0"/>
    </xf>
    <xf numFmtId="1" fontId="49" fillId="24" borderId="16" xfId="41" applyNumberFormat="1" applyFont="1" applyFill="1" applyBorder="1"/>
    <xf numFmtId="0" fontId="43" fillId="24" borderId="20" xfId="41" applyFont="1" applyFill="1" applyBorder="1"/>
    <xf numFmtId="1" fontId="43" fillId="24" borderId="20" xfId="41" applyNumberFormat="1" applyFont="1" applyFill="1" applyBorder="1"/>
    <xf numFmtId="0" fontId="29" fillId="24" borderId="301" xfId="41" applyFont="1" applyFill="1" applyBorder="1" applyAlignment="1">
      <alignment horizontal="center" vertical="center"/>
    </xf>
    <xf numFmtId="0" fontId="29" fillId="24" borderId="60" xfId="41" applyFont="1" applyFill="1" applyBorder="1" applyAlignment="1">
      <alignment horizontal="center" vertical="center"/>
    </xf>
    <xf numFmtId="0" fontId="43" fillId="26" borderId="114" xfId="40" applyFont="1" applyFill="1" applyBorder="1" applyAlignment="1">
      <alignment horizontal="center"/>
    </xf>
    <xf numFmtId="0" fontId="43" fillId="26" borderId="302" xfId="40" applyFont="1" applyFill="1" applyBorder="1"/>
    <xf numFmtId="1" fontId="43" fillId="0" borderId="114" xfId="40" applyNumberFormat="1" applyFont="1" applyBorder="1" applyAlignment="1" applyProtection="1">
      <alignment horizontal="center"/>
      <protection locked="0"/>
    </xf>
    <xf numFmtId="0" fontId="43" fillId="0" borderId="114" xfId="40" applyFont="1" applyBorder="1" applyAlignment="1" applyProtection="1">
      <alignment horizontal="center"/>
      <protection locked="0"/>
    </xf>
    <xf numFmtId="0" fontId="43" fillId="0" borderId="303" xfId="40" applyFont="1" applyBorder="1" applyAlignment="1" applyProtection="1">
      <alignment horizontal="center"/>
      <protection locked="0"/>
    </xf>
    <xf numFmtId="0" fontId="43" fillId="0" borderId="201" xfId="40" applyFont="1" applyBorder="1" applyAlignment="1" applyProtection="1">
      <alignment horizontal="center"/>
      <protection locked="0"/>
    </xf>
    <xf numFmtId="1" fontId="43" fillId="0" borderId="304" xfId="40" applyNumberFormat="1" applyFont="1" applyBorder="1" applyAlignment="1" applyProtection="1">
      <alignment horizontal="center"/>
      <protection locked="0"/>
    </xf>
    <xf numFmtId="0" fontId="24" fillId="24" borderId="305" xfId="41" applyFont="1" applyFill="1" applyBorder="1" applyAlignment="1">
      <alignment horizontal="center"/>
    </xf>
    <xf numFmtId="0" fontId="28" fillId="24" borderId="306" xfId="41" applyFont="1" applyFill="1" applyBorder="1"/>
    <xf numFmtId="0" fontId="25" fillId="24" borderId="307" xfId="41" applyFont="1" applyFill="1" applyBorder="1" applyAlignment="1">
      <alignment horizontal="center"/>
    </xf>
    <xf numFmtId="1" fontId="43" fillId="0" borderId="98" xfId="40" applyNumberFormat="1" applyFont="1" applyBorder="1" applyAlignment="1">
      <alignment horizontal="center"/>
    </xf>
    <xf numFmtId="0" fontId="43" fillId="0" borderId="98" xfId="40" applyFont="1" applyBorder="1" applyAlignment="1">
      <alignment horizontal="center"/>
    </xf>
    <xf numFmtId="0" fontId="43" fillId="0" borderId="71" xfId="40" applyFont="1" applyBorder="1" applyAlignment="1" applyProtection="1">
      <alignment wrapText="1"/>
      <protection locked="0"/>
    </xf>
    <xf numFmtId="1" fontId="49" fillId="24" borderId="34" xfId="41" applyNumberFormat="1" applyFont="1" applyFill="1" applyBorder="1" applyAlignment="1">
      <alignment horizontal="center" vertical="center"/>
    </xf>
    <xf numFmtId="0" fontId="50" fillId="24" borderId="34" xfId="41" applyFont="1" applyFill="1" applyBorder="1"/>
    <xf numFmtId="0" fontId="50" fillId="24" borderId="172" xfId="41" applyFont="1" applyFill="1" applyBorder="1"/>
    <xf numFmtId="0" fontId="53" fillId="0" borderId="0" xfId="0" applyFont="1"/>
    <xf numFmtId="1" fontId="43" fillId="0" borderId="255" xfId="40" applyNumberFormat="1" applyFont="1" applyBorder="1" applyAlignment="1" applyProtection="1">
      <alignment horizontal="center"/>
      <protection locked="0"/>
    </xf>
    <xf numFmtId="0" fontId="43" fillId="0" borderId="223" xfId="41" applyFont="1" applyBorder="1"/>
    <xf numFmtId="1" fontId="43" fillId="0" borderId="299" xfId="40" applyNumberFormat="1" applyFont="1" applyBorder="1" applyAlignment="1" applyProtection="1">
      <alignment horizontal="center"/>
      <protection locked="0"/>
    </xf>
    <xf numFmtId="0" fontId="43" fillId="26" borderId="129" xfId="40" applyFont="1" applyFill="1" applyBorder="1"/>
    <xf numFmtId="1" fontId="43" fillId="0" borderId="229" xfId="40" applyNumberFormat="1" applyFont="1" applyBorder="1" applyAlignment="1" applyProtection="1">
      <alignment horizontal="center"/>
      <protection locked="0"/>
    </xf>
    <xf numFmtId="0" fontId="43" fillId="0" borderId="215" xfId="40" applyFont="1" applyBorder="1" applyAlignment="1" applyProtection="1">
      <alignment horizontal="center"/>
      <protection locked="0"/>
    </xf>
    <xf numFmtId="1" fontId="43" fillId="0" borderId="109" xfId="40" applyNumberFormat="1" applyFont="1" applyBorder="1" applyAlignment="1" applyProtection="1">
      <alignment horizontal="center"/>
      <protection locked="0"/>
    </xf>
    <xf numFmtId="1" fontId="43" fillId="26" borderId="94" xfId="40" applyNumberFormat="1" applyFont="1" applyFill="1" applyBorder="1" applyAlignment="1">
      <alignment horizontal="center" vertical="center" shrinkToFit="1"/>
    </xf>
    <xf numFmtId="0" fontId="43" fillId="26" borderId="294" xfId="40" applyFont="1" applyFill="1" applyBorder="1"/>
    <xf numFmtId="1" fontId="43" fillId="0" borderId="219" xfId="40" applyNumberFormat="1" applyFont="1" applyBorder="1" applyProtection="1">
      <protection locked="0"/>
    </xf>
    <xf numFmtId="1" fontId="43" fillId="0" borderId="92" xfId="40" applyNumberFormat="1" applyFont="1" applyBorder="1" applyProtection="1">
      <protection locked="0"/>
    </xf>
    <xf numFmtId="0" fontId="43" fillId="0" borderId="92" xfId="40" applyFont="1" applyBorder="1" applyProtection="1">
      <protection locked="0"/>
    </xf>
    <xf numFmtId="0" fontId="43" fillId="0" borderId="93" xfId="40" applyFont="1" applyBorder="1" applyProtection="1">
      <protection locked="0"/>
    </xf>
    <xf numFmtId="0" fontId="43" fillId="0" borderId="129" xfId="40" applyFont="1" applyBorder="1" applyProtection="1">
      <protection locked="0"/>
    </xf>
    <xf numFmtId="1" fontId="43" fillId="0" borderId="271" xfId="40" applyNumberFormat="1" applyFont="1" applyBorder="1" applyProtection="1">
      <protection locked="0"/>
    </xf>
    <xf numFmtId="0" fontId="43" fillId="0" borderId="215" xfId="40" applyFont="1" applyBorder="1" applyProtection="1">
      <protection locked="0"/>
    </xf>
    <xf numFmtId="1" fontId="43" fillId="0" borderId="295" xfId="40" applyNumberFormat="1" applyFont="1" applyBorder="1" applyAlignment="1" applyProtection="1">
      <alignment horizontal="center"/>
      <protection locked="0"/>
    </xf>
    <xf numFmtId="1" fontId="43" fillId="0" borderId="252" xfId="40" applyNumberFormat="1" applyFont="1" applyBorder="1" applyAlignment="1" applyProtection="1">
      <alignment horizontal="center"/>
      <protection locked="0"/>
    </xf>
    <xf numFmtId="0" fontId="43" fillId="0" borderId="40" xfId="40" applyFont="1" applyBorder="1" applyAlignment="1" applyProtection="1">
      <alignment horizontal="center"/>
      <protection locked="0"/>
    </xf>
    <xf numFmtId="0" fontId="43" fillId="26" borderId="147" xfId="40" applyFont="1" applyFill="1" applyBorder="1" applyAlignment="1">
      <alignment horizontal="center"/>
    </xf>
    <xf numFmtId="0" fontId="43" fillId="0" borderId="10" xfId="0" applyFont="1" applyBorder="1"/>
    <xf numFmtId="0" fontId="47" fillId="24" borderId="28" xfId="41" applyFont="1" applyFill="1" applyBorder="1" applyAlignment="1">
      <alignment horizontal="center"/>
    </xf>
    <xf numFmtId="0" fontId="46" fillId="25" borderId="49" xfId="40" applyFont="1" applyFill="1" applyBorder="1" applyAlignment="1">
      <alignment horizontal="center" vertical="center"/>
    </xf>
    <xf numFmtId="1" fontId="46" fillId="36" borderId="235" xfId="40" applyNumberFormat="1" applyFont="1" applyFill="1" applyBorder="1" applyAlignment="1">
      <alignment horizontal="center" vertical="center"/>
    </xf>
    <xf numFmtId="1" fontId="46" fillId="36" borderId="236" xfId="40" applyNumberFormat="1" applyFont="1" applyFill="1" applyBorder="1" applyAlignment="1">
      <alignment horizontal="center" vertical="center"/>
    </xf>
    <xf numFmtId="0" fontId="46" fillId="25" borderId="0" xfId="40" applyFont="1" applyFill="1" applyAlignment="1">
      <alignment horizontal="center" vertical="center"/>
    </xf>
    <xf numFmtId="1" fontId="43" fillId="26" borderId="11" xfId="40" applyNumberFormat="1" applyFont="1" applyFill="1" applyBorder="1" applyAlignment="1">
      <alignment horizontal="center"/>
    </xf>
    <xf numFmtId="1" fontId="43" fillId="26" borderId="215" xfId="40" applyNumberFormat="1" applyFont="1" applyFill="1" applyBorder="1" applyAlignment="1">
      <alignment horizontal="center"/>
    </xf>
    <xf numFmtId="1" fontId="43" fillId="26" borderId="36" xfId="40" applyNumberFormat="1" applyFont="1" applyFill="1" applyBorder="1" applyAlignment="1">
      <alignment horizontal="center"/>
    </xf>
    <xf numFmtId="1" fontId="43" fillId="26" borderId="18" xfId="40" applyNumberFormat="1" applyFont="1" applyFill="1" applyBorder="1" applyAlignment="1">
      <alignment horizontal="center"/>
    </xf>
    <xf numFmtId="1" fontId="0" fillId="0" borderId="0" xfId="0" applyNumberFormat="1"/>
    <xf numFmtId="1" fontId="35" fillId="0" borderId="0" xfId="40" applyNumberFormat="1" applyFont="1"/>
    <xf numFmtId="1" fontId="18" fillId="0" borderId="0" xfId="40" applyNumberFormat="1"/>
    <xf numFmtId="1" fontId="31" fillId="0" borderId="0" xfId="40" applyNumberFormat="1" applyFont="1"/>
    <xf numFmtId="0" fontId="43" fillId="24" borderId="215" xfId="48" applyFont="1" applyFill="1" applyBorder="1" applyAlignment="1">
      <alignment horizontal="left" vertical="center" wrapText="1"/>
    </xf>
    <xf numFmtId="0" fontId="27" fillId="26" borderId="123" xfId="40" applyFont="1" applyFill="1" applyBorder="1"/>
    <xf numFmtId="1" fontId="27" fillId="26" borderId="86" xfId="40" applyNumberFormat="1" applyFont="1" applyFill="1" applyBorder="1" applyAlignment="1">
      <alignment horizontal="center"/>
    </xf>
    <xf numFmtId="1" fontId="27" fillId="26" borderId="148" xfId="40" applyNumberFormat="1" applyFont="1" applyFill="1" applyBorder="1" applyAlignment="1">
      <alignment horizontal="center"/>
    </xf>
    <xf numFmtId="1" fontId="27" fillId="26" borderId="247" xfId="40" applyNumberFormat="1" applyFont="1" applyFill="1" applyBorder="1" applyAlignment="1">
      <alignment horizontal="center"/>
    </xf>
    <xf numFmtId="0" fontId="27" fillId="26" borderId="209" xfId="40" applyFont="1" applyFill="1" applyBorder="1"/>
    <xf numFmtId="1" fontId="27" fillId="26" borderId="216" xfId="40" applyNumberFormat="1" applyFont="1" applyFill="1" applyBorder="1" applyAlignment="1">
      <alignment horizontal="center"/>
    </xf>
    <xf numFmtId="1" fontId="27" fillId="26" borderId="210" xfId="40" applyNumberFormat="1" applyFont="1" applyFill="1" applyBorder="1" applyAlignment="1">
      <alignment horizontal="center"/>
    </xf>
    <xf numFmtId="1" fontId="27" fillId="26" borderId="257" xfId="40" applyNumberFormat="1" applyFont="1" applyFill="1" applyBorder="1" applyAlignment="1">
      <alignment horizontal="center"/>
    </xf>
    <xf numFmtId="0" fontId="27" fillId="26" borderId="220" xfId="40" applyFont="1" applyFill="1" applyBorder="1"/>
    <xf numFmtId="1" fontId="27" fillId="26" borderId="229" xfId="40" applyNumberFormat="1" applyFont="1" applyFill="1" applyBorder="1" applyAlignment="1">
      <alignment horizontal="center"/>
    </xf>
    <xf numFmtId="1" fontId="27" fillId="26" borderId="219" xfId="40" applyNumberFormat="1" applyFont="1" applyFill="1" applyBorder="1" applyAlignment="1">
      <alignment horizontal="center"/>
    </xf>
    <xf numFmtId="0" fontId="51" fillId="24" borderId="40" xfId="41" applyFont="1" applyFill="1" applyBorder="1"/>
    <xf numFmtId="0" fontId="51" fillId="24" borderId="223" xfId="41" applyFont="1" applyFill="1" applyBorder="1"/>
    <xf numFmtId="0" fontId="51" fillId="26" borderId="248" xfId="40" applyFont="1" applyFill="1" applyBorder="1"/>
    <xf numFmtId="1" fontId="51" fillId="26" borderId="180" xfId="40" applyNumberFormat="1" applyFont="1" applyFill="1" applyBorder="1" applyAlignment="1">
      <alignment horizontal="center"/>
    </xf>
    <xf numFmtId="1" fontId="51" fillId="26" borderId="319" xfId="40" applyNumberFormat="1" applyFont="1" applyFill="1" applyBorder="1" applyAlignment="1">
      <alignment horizontal="center"/>
    </xf>
    <xf numFmtId="1" fontId="51" fillId="26" borderId="318" xfId="40" applyNumberFormat="1" applyFont="1" applyFill="1" applyBorder="1" applyAlignment="1">
      <alignment horizontal="center"/>
    </xf>
    <xf numFmtId="1" fontId="51" fillId="26" borderId="269" xfId="40" applyNumberFormat="1" applyFont="1" applyFill="1" applyBorder="1" applyAlignment="1">
      <alignment horizontal="center"/>
    </xf>
    <xf numFmtId="1" fontId="51" fillId="26" borderId="242" xfId="40" applyNumberFormat="1" applyFont="1" applyFill="1" applyBorder="1" applyAlignment="1">
      <alignment horizontal="center"/>
    </xf>
    <xf numFmtId="1" fontId="51" fillId="26" borderId="317" xfId="40" applyNumberFormat="1" applyFont="1" applyFill="1" applyBorder="1" applyAlignment="1">
      <alignment horizontal="center"/>
    </xf>
    <xf numFmtId="1" fontId="51" fillId="26" borderId="320" xfId="40" applyNumberFormat="1" applyFont="1" applyFill="1" applyBorder="1" applyAlignment="1">
      <alignment horizontal="center"/>
    </xf>
    <xf numFmtId="1" fontId="51" fillId="26" borderId="321" xfId="40" applyNumberFormat="1" applyFont="1" applyFill="1" applyBorder="1" applyAlignment="1">
      <alignment horizontal="center"/>
    </xf>
    <xf numFmtId="1" fontId="51" fillId="26" borderId="322" xfId="40" applyNumberFormat="1" applyFont="1" applyFill="1" applyBorder="1" applyAlignment="1">
      <alignment horizontal="center"/>
    </xf>
    <xf numFmtId="0" fontId="44" fillId="36" borderId="121" xfId="40" applyFont="1" applyFill="1" applyBorder="1" applyAlignment="1">
      <alignment horizontal="center"/>
    </xf>
    <xf numFmtId="0" fontId="44" fillId="26" borderId="121" xfId="40" applyFont="1" applyFill="1" applyBorder="1" applyAlignment="1">
      <alignment horizontal="center"/>
    </xf>
    <xf numFmtId="1" fontId="27" fillId="26" borderId="324" xfId="40" applyNumberFormat="1" applyFont="1" applyFill="1" applyBorder="1" applyAlignment="1">
      <alignment horizontal="center"/>
    </xf>
    <xf numFmtId="1" fontId="27" fillId="26" borderId="248" xfId="40" applyNumberFormat="1" applyFont="1" applyFill="1" applyBorder="1" applyAlignment="1">
      <alignment horizontal="center"/>
    </xf>
    <xf numFmtId="1" fontId="44" fillId="26" borderId="230" xfId="40" applyNumberFormat="1" applyFont="1" applyFill="1" applyBorder="1" applyAlignment="1">
      <alignment horizontal="center"/>
    </xf>
    <xf numFmtId="0" fontId="43" fillId="0" borderId="214" xfId="40" applyFont="1" applyBorder="1" applyAlignment="1">
      <alignment horizontal="center"/>
    </xf>
    <xf numFmtId="1" fontId="44" fillId="36" borderId="199" xfId="40" applyNumberFormat="1" applyFont="1" applyFill="1" applyBorder="1" applyAlignment="1">
      <alignment horizontal="center"/>
    </xf>
    <xf numFmtId="1" fontId="43" fillId="26" borderId="216" xfId="40" applyNumberFormat="1" applyFont="1" applyFill="1" applyBorder="1" applyAlignment="1">
      <alignment horizontal="center"/>
    </xf>
    <xf numFmtId="1" fontId="27" fillId="39" borderId="0" xfId="40" applyNumberFormat="1" applyFont="1" applyFill="1" applyBorder="1" applyAlignment="1">
      <alignment horizontal="center"/>
    </xf>
    <xf numFmtId="1" fontId="43" fillId="26" borderId="327" xfId="40" applyNumberFormat="1" applyFont="1" applyFill="1" applyBorder="1" applyAlignment="1">
      <alignment horizontal="center"/>
    </xf>
    <xf numFmtId="1" fontId="44" fillId="26" borderId="328" xfId="40" applyNumberFormat="1" applyFont="1" applyFill="1" applyBorder="1" applyAlignment="1">
      <alignment horizontal="center"/>
    </xf>
    <xf numFmtId="0" fontId="51" fillId="26" borderId="329" xfId="0" applyFont="1" applyFill="1" applyBorder="1" applyAlignment="1">
      <alignment horizontal="center" vertical="center" wrapText="1"/>
    </xf>
    <xf numFmtId="0" fontId="43" fillId="0" borderId="330" xfId="40" applyFont="1" applyBorder="1" applyAlignment="1">
      <alignment horizontal="center"/>
    </xf>
    <xf numFmtId="1" fontId="44" fillId="36" borderId="331" xfId="40" applyNumberFormat="1" applyFont="1" applyFill="1" applyBorder="1" applyAlignment="1">
      <alignment horizontal="center"/>
    </xf>
    <xf numFmtId="0" fontId="51" fillId="26" borderId="332" xfId="0" applyFont="1" applyFill="1" applyBorder="1" applyAlignment="1">
      <alignment horizontal="center" vertical="center" wrapText="1"/>
    </xf>
    <xf numFmtId="1" fontId="43" fillId="26" borderId="333" xfId="40" applyNumberFormat="1" applyFont="1" applyFill="1" applyBorder="1" applyAlignment="1">
      <alignment horizontal="center"/>
    </xf>
    <xf numFmtId="1" fontId="44" fillId="26" borderId="334" xfId="40" applyNumberFormat="1" applyFont="1" applyFill="1" applyBorder="1" applyAlignment="1">
      <alignment horizontal="center"/>
    </xf>
    <xf numFmtId="1" fontId="44" fillId="32" borderId="334" xfId="0" applyNumberFormat="1" applyFont="1" applyFill="1" applyBorder="1" applyAlignment="1">
      <alignment horizontal="center" vertical="center"/>
    </xf>
    <xf numFmtId="0" fontId="43" fillId="26" borderId="335" xfId="40" applyFont="1" applyFill="1" applyBorder="1"/>
    <xf numFmtId="0" fontId="43" fillId="26" borderId="336" xfId="40" applyFont="1" applyFill="1" applyBorder="1"/>
    <xf numFmtId="1" fontId="43" fillId="0" borderId="92" xfId="40" applyNumberFormat="1" applyFont="1" applyBorder="1" applyAlignment="1" applyProtection="1">
      <protection locked="0"/>
    </xf>
    <xf numFmtId="0" fontId="43" fillId="0" borderId="92" xfId="40" applyFont="1" applyBorder="1" applyAlignment="1" applyProtection="1">
      <protection locked="0"/>
    </xf>
    <xf numFmtId="0" fontId="43" fillId="24" borderId="10" xfId="48" applyFont="1" applyFill="1" applyBorder="1" applyAlignment="1">
      <alignment vertical="center" wrapText="1"/>
    </xf>
    <xf numFmtId="0" fontId="43" fillId="24" borderId="215" xfId="48" applyFont="1" applyFill="1" applyBorder="1" applyAlignment="1">
      <alignment horizontal="center" vertical="center" wrapText="1"/>
    </xf>
    <xf numFmtId="0" fontId="62" fillId="0" borderId="0" xfId="0" applyFont="1"/>
    <xf numFmtId="1" fontId="43" fillId="0" borderId="209" xfId="40" applyNumberFormat="1" applyFont="1" applyFill="1" applyBorder="1" applyAlignment="1">
      <alignment horizontal="center"/>
    </xf>
    <xf numFmtId="1" fontId="43" fillId="0" borderId="90" xfId="40" applyNumberFormat="1" applyFont="1" applyFill="1" applyBorder="1" applyAlignment="1">
      <alignment horizontal="center"/>
    </xf>
    <xf numFmtId="1" fontId="43" fillId="0" borderId="106" xfId="40" applyNumberFormat="1" applyFont="1" applyFill="1" applyBorder="1" applyAlignment="1">
      <alignment horizontal="center"/>
    </xf>
    <xf numFmtId="0" fontId="43" fillId="0" borderId="90" xfId="39" applyFont="1" applyFill="1" applyBorder="1" applyAlignment="1" applyProtection="1">
      <alignment horizontal="center"/>
      <protection locked="0"/>
    </xf>
    <xf numFmtId="0" fontId="43" fillId="0" borderId="146" xfId="39" applyFont="1" applyFill="1" applyBorder="1" applyAlignment="1" applyProtection="1">
      <alignment horizontal="center"/>
      <protection locked="0"/>
    </xf>
    <xf numFmtId="1" fontId="52" fillId="0" borderId="90" xfId="40" applyNumberFormat="1" applyFont="1" applyFill="1" applyBorder="1" applyAlignment="1">
      <alignment horizontal="center"/>
    </xf>
    <xf numFmtId="1" fontId="52" fillId="0" borderId="106" xfId="40" applyNumberFormat="1" applyFont="1" applyFill="1" applyBorder="1" applyAlignment="1">
      <alignment horizontal="center"/>
    </xf>
    <xf numFmtId="0" fontId="52" fillId="0" borderId="90" xfId="39" applyFont="1" applyFill="1" applyBorder="1" applyAlignment="1" applyProtection="1">
      <alignment horizontal="center"/>
      <protection locked="0"/>
    </xf>
    <xf numFmtId="0" fontId="52" fillId="0" borderId="146" xfId="39" applyFont="1" applyFill="1" applyBorder="1" applyAlignment="1" applyProtection="1">
      <alignment horizontal="center"/>
      <protection locked="0"/>
    </xf>
    <xf numFmtId="0" fontId="52" fillId="0" borderId="148" xfId="39" applyFont="1" applyFill="1" applyBorder="1" applyAlignment="1" applyProtection="1">
      <alignment horizontal="center"/>
      <protection locked="0"/>
    </xf>
    <xf numFmtId="0" fontId="52" fillId="0" borderId="88" xfId="39" applyFont="1" applyFill="1" applyBorder="1" applyAlignment="1" applyProtection="1">
      <alignment horizontal="center"/>
      <protection locked="0"/>
    </xf>
    <xf numFmtId="1" fontId="52" fillId="0" borderId="148" xfId="40" applyNumberFormat="1" applyFont="1" applyFill="1" applyBorder="1" applyAlignment="1">
      <alignment horizontal="center"/>
    </xf>
    <xf numFmtId="1" fontId="52" fillId="0" borderId="123" xfId="40" applyNumberFormat="1" applyFont="1" applyFill="1" applyBorder="1" applyAlignment="1">
      <alignment horizontal="center"/>
    </xf>
    <xf numFmtId="0" fontId="52" fillId="0" borderId="128" xfId="39" applyFont="1" applyFill="1" applyBorder="1" applyAlignment="1" applyProtection="1">
      <alignment horizontal="center"/>
      <protection locked="0"/>
    </xf>
    <xf numFmtId="0" fontId="43" fillId="0" borderId="106" xfId="39" applyFont="1" applyFill="1" applyBorder="1" applyAlignment="1" applyProtection="1">
      <alignment horizontal="center"/>
      <protection locked="0"/>
    </xf>
    <xf numFmtId="0" fontId="43" fillId="0" borderId="128" xfId="39" applyFont="1" applyFill="1" applyBorder="1" applyAlignment="1" applyProtection="1">
      <alignment horizontal="center"/>
      <protection locked="0"/>
    </xf>
    <xf numFmtId="0" fontId="47" fillId="0" borderId="90" xfId="39" applyFont="1" applyFill="1" applyBorder="1" applyAlignment="1" applyProtection="1">
      <alignment horizontal="center"/>
      <protection locked="0"/>
    </xf>
    <xf numFmtId="0" fontId="43" fillId="0" borderId="12" xfId="40" applyFont="1" applyFill="1" applyBorder="1" applyAlignment="1" applyProtection="1">
      <alignment horizontal="left"/>
      <protection locked="0"/>
    </xf>
    <xf numFmtId="0" fontId="47" fillId="24" borderId="10" xfId="41" applyFont="1" applyFill="1" applyBorder="1" applyAlignment="1">
      <alignment horizontal="center"/>
    </xf>
    <xf numFmtId="0" fontId="43" fillId="26" borderId="91" xfId="40" applyFont="1" applyFill="1" applyBorder="1" applyAlignment="1">
      <alignment horizontal="center"/>
    </xf>
    <xf numFmtId="0" fontId="43" fillId="24" borderId="22" xfId="40" applyFont="1" applyFill="1" applyBorder="1" applyAlignment="1">
      <alignment horizontal="center"/>
    </xf>
    <xf numFmtId="0" fontId="43" fillId="0" borderId="12" xfId="40" applyFont="1" applyFill="1" applyBorder="1" applyProtection="1">
      <protection locked="0"/>
    </xf>
    <xf numFmtId="0" fontId="43" fillId="27" borderId="15" xfId="40" applyFont="1" applyFill="1" applyBorder="1" applyAlignment="1" applyProtection="1">
      <alignment horizontal="center" vertical="center"/>
      <protection locked="0"/>
    </xf>
    <xf numFmtId="0" fontId="43" fillId="27" borderId="12" xfId="0" applyFont="1" applyFill="1" applyBorder="1"/>
    <xf numFmtId="0" fontId="43" fillId="29" borderId="15" xfId="40" applyFont="1" applyFill="1" applyBorder="1" applyAlignment="1" applyProtection="1">
      <alignment horizontal="center" vertical="center"/>
      <protection locked="0"/>
    </xf>
    <xf numFmtId="0" fontId="43" fillId="29" borderId="12" xfId="40" applyFont="1" applyFill="1" applyBorder="1" applyProtection="1">
      <protection locked="0"/>
    </xf>
    <xf numFmtId="0" fontId="43" fillId="0" borderId="71" xfId="40" applyFont="1" applyFill="1" applyBorder="1" applyProtection="1">
      <protection locked="0"/>
    </xf>
    <xf numFmtId="0" fontId="43" fillId="0" borderId="24" xfId="40" applyFont="1" applyBorder="1" applyAlignment="1">
      <alignment horizontal="center" vertical="center"/>
    </xf>
    <xf numFmtId="0" fontId="43" fillId="0" borderId="223" xfId="40" applyFont="1" applyFill="1" applyBorder="1" applyProtection="1">
      <protection locked="0"/>
    </xf>
    <xf numFmtId="0" fontId="43" fillId="0" borderId="223" xfId="0" applyFont="1" applyFill="1" applyBorder="1" applyAlignment="1" applyProtection="1">
      <alignment vertical="center" shrinkToFit="1"/>
      <protection locked="0"/>
    </xf>
    <xf numFmtId="0" fontId="43" fillId="27" borderId="257" xfId="40" applyFont="1" applyFill="1" applyBorder="1" applyAlignment="1" applyProtection="1">
      <alignment horizontal="center"/>
      <protection locked="0"/>
    </xf>
    <xf numFmtId="0" fontId="43" fillId="27" borderId="213" xfId="40" applyFont="1" applyFill="1" applyBorder="1" applyAlignment="1" applyProtection="1">
      <alignment horizontal="center"/>
      <protection locked="0"/>
    </xf>
    <xf numFmtId="1" fontId="43" fillId="28" borderId="210" xfId="40" applyNumberFormat="1" applyFont="1" applyFill="1" applyBorder="1" applyAlignment="1">
      <alignment horizontal="center"/>
    </xf>
    <xf numFmtId="0" fontId="43" fillId="27" borderId="210" xfId="39" applyFont="1" applyFill="1" applyBorder="1" applyAlignment="1" applyProtection="1">
      <alignment horizontal="center"/>
      <protection locked="0"/>
    </xf>
    <xf numFmtId="0" fontId="43" fillId="27" borderId="216" xfId="39" applyFont="1" applyFill="1" applyBorder="1" applyAlignment="1" applyProtection="1">
      <alignment horizontal="center"/>
      <protection locked="0"/>
    </xf>
    <xf numFmtId="1" fontId="43" fillId="28" borderId="258" xfId="40" applyNumberFormat="1" applyFont="1" applyFill="1" applyBorder="1" applyAlignment="1">
      <alignment horizontal="center"/>
    </xf>
    <xf numFmtId="1" fontId="43" fillId="28" borderId="11" xfId="40" applyNumberFormat="1" applyFont="1" applyFill="1" applyBorder="1" applyAlignment="1">
      <alignment horizontal="center"/>
    </xf>
    <xf numFmtId="1" fontId="43" fillId="28" borderId="165" xfId="40" applyNumberFormat="1" applyFont="1" applyFill="1" applyBorder="1" applyAlignment="1">
      <alignment horizontal="center"/>
    </xf>
    <xf numFmtId="0" fontId="43" fillId="27" borderId="213" xfId="39" applyFont="1" applyFill="1" applyBorder="1" applyAlignment="1" applyProtection="1">
      <alignment horizontal="center"/>
      <protection locked="0"/>
    </xf>
    <xf numFmtId="0" fontId="43" fillId="0" borderId="212" xfId="39" applyFont="1" applyBorder="1" applyAlignment="1" applyProtection="1">
      <alignment horizontal="center"/>
      <protection locked="0"/>
    </xf>
    <xf numFmtId="1" fontId="43" fillId="0" borderId="240" xfId="40" applyNumberFormat="1" applyFont="1" applyBorder="1" applyAlignment="1">
      <alignment horizontal="center"/>
    </xf>
    <xf numFmtId="0" fontId="43" fillId="0" borderId="244" xfId="39" applyFont="1" applyBorder="1" applyAlignment="1" applyProtection="1">
      <alignment horizontal="center"/>
      <protection locked="0"/>
    </xf>
    <xf numFmtId="1" fontId="43" fillId="0" borderId="148" xfId="40" applyNumberFormat="1" applyFont="1" applyBorder="1" applyAlignment="1">
      <alignment horizontal="center"/>
    </xf>
    <xf numFmtId="1" fontId="43" fillId="0" borderId="123" xfId="40" applyNumberFormat="1" applyFont="1" applyBorder="1" applyAlignment="1">
      <alignment horizontal="center"/>
    </xf>
    <xf numFmtId="0" fontId="43" fillId="0" borderId="148" xfId="39" applyFont="1" applyBorder="1" applyAlignment="1" applyProtection="1">
      <alignment horizontal="center"/>
      <protection locked="0"/>
    </xf>
    <xf numFmtId="0" fontId="43" fillId="0" borderId="87" xfId="39" applyFont="1" applyBorder="1" applyAlignment="1" applyProtection="1">
      <alignment horizontal="center"/>
      <protection locked="0"/>
    </xf>
    <xf numFmtId="0" fontId="43" fillId="0" borderId="248" xfId="39" applyFont="1" applyBorder="1" applyAlignment="1" applyProtection="1">
      <alignment horizontal="center"/>
      <protection locked="0"/>
    </xf>
    <xf numFmtId="0" fontId="43" fillId="0" borderId="209" xfId="39" applyFont="1" applyBorder="1" applyAlignment="1" applyProtection="1">
      <alignment horizontal="center"/>
      <protection locked="0"/>
    </xf>
    <xf numFmtId="1" fontId="43" fillId="0" borderId="251" xfId="40" applyNumberFormat="1" applyFont="1" applyBorder="1" applyAlignment="1">
      <alignment horizontal="center"/>
    </xf>
    <xf numFmtId="1" fontId="43" fillId="0" borderId="252" xfId="40" applyNumberFormat="1" applyFont="1" applyBorder="1" applyAlignment="1">
      <alignment horizontal="center"/>
    </xf>
    <xf numFmtId="0" fontId="43" fillId="0" borderId="251" xfId="39" applyFont="1" applyBorder="1" applyAlignment="1" applyProtection="1">
      <alignment horizontal="center"/>
      <protection locked="0"/>
    </xf>
    <xf numFmtId="0" fontId="43" fillId="0" borderId="323" xfId="39" applyFont="1" applyBorder="1" applyAlignment="1" applyProtection="1">
      <alignment horizontal="center"/>
      <protection locked="0"/>
    </xf>
    <xf numFmtId="0" fontId="43" fillId="0" borderId="269" xfId="40" applyFont="1" applyBorder="1" applyAlignment="1" applyProtection="1">
      <alignment horizontal="center"/>
      <protection locked="0"/>
    </xf>
    <xf numFmtId="1" fontId="43" fillId="26" borderId="338" xfId="40" applyNumberFormat="1" applyFont="1" applyFill="1" applyBorder="1" applyAlignment="1">
      <alignment horizontal="center"/>
    </xf>
    <xf numFmtId="0" fontId="43" fillId="0" borderId="0" xfId="41" applyFont="1" applyBorder="1"/>
    <xf numFmtId="1" fontId="43" fillId="0" borderId="227" xfId="40" applyNumberFormat="1" applyFont="1" applyFill="1" applyBorder="1" applyAlignment="1">
      <alignment horizontal="center"/>
    </xf>
    <xf numFmtId="1" fontId="43" fillId="0" borderId="98" xfId="40" applyNumberFormat="1" applyFont="1" applyFill="1" applyBorder="1" applyAlignment="1">
      <alignment horizontal="center"/>
    </xf>
    <xf numFmtId="0" fontId="43" fillId="0" borderId="106" xfId="40" applyFont="1" applyFill="1" applyBorder="1" applyAlignment="1">
      <alignment horizontal="center"/>
    </xf>
    <xf numFmtId="0" fontId="43" fillId="0" borderId="223" xfId="40" applyFont="1" applyFill="1" applyBorder="1" applyAlignment="1" applyProtection="1">
      <alignment horizontal="center"/>
      <protection locked="0"/>
    </xf>
    <xf numFmtId="0" fontId="43" fillId="0" borderId="98" xfId="40" applyFont="1" applyFill="1" applyBorder="1" applyAlignment="1">
      <alignment horizontal="center"/>
    </xf>
    <xf numFmtId="1" fontId="43" fillId="0" borderId="214" xfId="40" applyNumberFormat="1" applyFont="1" applyFill="1" applyBorder="1" applyAlignment="1" applyProtection="1">
      <alignment horizontal="center"/>
      <protection locked="0"/>
    </xf>
    <xf numFmtId="0" fontId="43" fillId="0" borderId="269" xfId="40" applyFont="1" applyFill="1" applyBorder="1" applyAlignment="1" applyProtection="1">
      <alignment horizontal="center"/>
      <protection locked="0"/>
    </xf>
    <xf numFmtId="1" fontId="43" fillId="0" borderId="210" xfId="40" applyNumberFormat="1" applyFont="1" applyFill="1" applyBorder="1" applyAlignment="1">
      <alignment horizontal="center"/>
    </xf>
    <xf numFmtId="1" fontId="44" fillId="24" borderId="27" xfId="41" applyNumberFormat="1" applyFont="1" applyFill="1" applyBorder="1" applyAlignment="1">
      <alignment horizontal="center"/>
    </xf>
    <xf numFmtId="1" fontId="43" fillId="26" borderId="339" xfId="40" applyNumberFormat="1" applyFont="1" applyFill="1" applyBorder="1" applyAlignment="1">
      <alignment horizontal="center" vertical="center" shrinkToFit="1"/>
    </xf>
    <xf numFmtId="0" fontId="29" fillId="24" borderId="51" xfId="41" applyFont="1" applyFill="1" applyBorder="1" applyAlignment="1">
      <alignment horizontal="center" vertical="center"/>
    </xf>
    <xf numFmtId="1" fontId="47" fillId="26" borderId="340" xfId="40" applyNumberFormat="1" applyFont="1" applyFill="1" applyBorder="1" applyAlignment="1">
      <alignment horizontal="center" vertical="center" shrinkToFit="1"/>
    </xf>
    <xf numFmtId="1" fontId="49" fillId="24" borderId="42" xfId="41" applyNumberFormat="1" applyFont="1" applyFill="1" applyBorder="1" applyAlignment="1">
      <alignment horizontal="center"/>
    </xf>
    <xf numFmtId="1" fontId="49" fillId="24" borderId="48" xfId="41" applyNumberFormat="1" applyFont="1" applyFill="1" applyBorder="1" applyAlignment="1">
      <alignment horizontal="center"/>
    </xf>
    <xf numFmtId="1" fontId="49" fillId="24" borderId="49" xfId="41" applyNumberFormat="1" applyFont="1" applyFill="1" applyBorder="1" applyAlignment="1">
      <alignment horizontal="center"/>
    </xf>
    <xf numFmtId="0" fontId="43" fillId="0" borderId="77" xfId="39" applyFont="1" applyFill="1" applyBorder="1" applyAlignment="1" applyProtection="1">
      <alignment horizontal="center"/>
      <protection locked="0"/>
    </xf>
    <xf numFmtId="0" fontId="43" fillId="0" borderId="216" xfId="39" applyFont="1" applyFill="1" applyBorder="1" applyAlignment="1" applyProtection="1">
      <alignment horizontal="center"/>
      <protection locked="0"/>
    </xf>
    <xf numFmtId="0" fontId="43" fillId="0" borderId="223" xfId="40" applyFont="1" applyFill="1" applyBorder="1" applyAlignment="1" applyProtection="1">
      <alignment horizontal="left"/>
      <protection locked="0"/>
    </xf>
    <xf numFmtId="0" fontId="43" fillId="0" borderId="86" xfId="39" applyFont="1" applyBorder="1" applyAlignment="1" applyProtection="1">
      <alignment horizontal="center"/>
      <protection locked="0"/>
    </xf>
    <xf numFmtId="1" fontId="43" fillId="0" borderId="246" xfId="40" applyNumberFormat="1" applyFont="1" applyBorder="1" applyAlignment="1">
      <alignment horizontal="center"/>
    </xf>
    <xf numFmtId="0" fontId="43" fillId="0" borderId="88" xfId="39" applyFont="1" applyBorder="1" applyAlignment="1" applyProtection="1">
      <alignment horizontal="center"/>
      <protection locked="0"/>
    </xf>
    <xf numFmtId="0" fontId="43" fillId="0" borderId="123" xfId="39" applyFont="1" applyBorder="1" applyAlignment="1" applyProtection="1">
      <alignment horizontal="center"/>
      <protection locked="0"/>
    </xf>
    <xf numFmtId="0" fontId="43" fillId="0" borderId="247" xfId="39" applyFont="1" applyBorder="1" applyAlignment="1" applyProtection="1">
      <alignment horizontal="center"/>
      <protection locked="0"/>
    </xf>
    <xf numFmtId="1" fontId="47" fillId="26" borderId="339" xfId="40" applyNumberFormat="1" applyFont="1" applyFill="1" applyBorder="1" applyAlignment="1">
      <alignment horizontal="center"/>
    </xf>
    <xf numFmtId="0" fontId="0" fillId="0" borderId="0" xfId="0" applyBorder="1"/>
    <xf numFmtId="0" fontId="47" fillId="25" borderId="59" xfId="0" applyFont="1" applyFill="1" applyBorder="1" applyAlignment="1">
      <alignment horizontal="center"/>
    </xf>
    <xf numFmtId="0" fontId="47" fillId="25" borderId="344" xfId="0" applyFont="1" applyFill="1" applyBorder="1" applyAlignment="1">
      <alignment horizontal="center"/>
    </xf>
    <xf numFmtId="0" fontId="0" fillId="25" borderId="276" xfId="0" applyFill="1" applyBorder="1"/>
    <xf numFmtId="0" fontId="0" fillId="25" borderId="59" xfId="0" applyFill="1" applyBorder="1"/>
    <xf numFmtId="0" fontId="44" fillId="25" borderId="341" xfId="41" applyFont="1" applyFill="1" applyBorder="1"/>
    <xf numFmtId="1" fontId="47" fillId="25" borderId="341" xfId="0" applyNumberFormat="1" applyFont="1" applyFill="1" applyBorder="1" applyAlignment="1">
      <alignment horizontal="center"/>
    </xf>
    <xf numFmtId="0" fontId="47" fillId="25" borderId="341" xfId="0" applyFont="1" applyFill="1" applyBorder="1" applyAlignment="1">
      <alignment horizontal="center"/>
    </xf>
    <xf numFmtId="0" fontId="47" fillId="26" borderId="342" xfId="40" applyFont="1" applyFill="1" applyBorder="1" applyAlignment="1">
      <alignment horizontal="left"/>
    </xf>
    <xf numFmtId="0" fontId="47" fillId="26" borderId="220" xfId="40" applyFont="1" applyFill="1" applyBorder="1" applyAlignment="1">
      <alignment horizontal="center"/>
    </xf>
    <xf numFmtId="0" fontId="47" fillId="26" borderId="220" xfId="40" applyFont="1" applyFill="1" applyBorder="1"/>
    <xf numFmtId="1" fontId="47" fillId="26" borderId="229" xfId="40" applyNumberFormat="1" applyFont="1" applyFill="1" applyBorder="1" applyAlignment="1">
      <alignment horizontal="center"/>
    </xf>
    <xf numFmtId="1" fontId="47" fillId="26" borderId="219" xfId="40" applyNumberFormat="1" applyFont="1" applyFill="1" applyBorder="1" applyAlignment="1">
      <alignment horizontal="center"/>
    </xf>
    <xf numFmtId="1" fontId="47" fillId="26" borderId="343" xfId="40" applyNumberFormat="1" applyFont="1" applyFill="1" applyBorder="1" applyAlignment="1">
      <alignment horizontal="center"/>
    </xf>
    <xf numFmtId="0" fontId="47" fillId="0" borderId="0" xfId="0" applyFont="1"/>
    <xf numFmtId="1" fontId="3" fillId="0" borderId="0" xfId="0" applyNumberFormat="1" applyFont="1"/>
    <xf numFmtId="0" fontId="47" fillId="26" borderId="135" xfId="40" applyFont="1" applyFill="1" applyBorder="1" applyAlignment="1">
      <alignment horizontal="left"/>
    </xf>
    <xf numFmtId="0" fontId="47" fillId="26" borderId="136" xfId="40" applyFont="1" applyFill="1" applyBorder="1" applyAlignment="1">
      <alignment horizontal="center"/>
    </xf>
    <xf numFmtId="0" fontId="24" fillId="26" borderId="311" xfId="40" applyFont="1" applyFill="1" applyBorder="1"/>
    <xf numFmtId="1" fontId="24" fillId="26" borderId="312" xfId="40" applyNumberFormat="1" applyFont="1" applyFill="1" applyBorder="1" applyAlignment="1">
      <alignment horizontal="center"/>
    </xf>
    <xf numFmtId="1" fontId="24" fillId="26" borderId="313" xfId="40" applyNumberFormat="1" applyFont="1" applyFill="1" applyBorder="1" applyAlignment="1">
      <alignment horizontal="center"/>
    </xf>
    <xf numFmtId="1" fontId="24" fillId="26" borderId="314" xfId="40" applyNumberFormat="1" applyFont="1" applyFill="1" applyBorder="1" applyAlignment="1">
      <alignment horizontal="center"/>
    </xf>
    <xf numFmtId="1" fontId="24" fillId="26" borderId="325" xfId="40" applyNumberFormat="1" applyFont="1" applyFill="1" applyBorder="1" applyAlignment="1">
      <alignment horizontal="center"/>
    </xf>
    <xf numFmtId="1" fontId="47" fillId="26" borderId="337" xfId="40" applyNumberFormat="1" applyFont="1" applyFill="1" applyBorder="1" applyAlignment="1">
      <alignment horizontal="center"/>
    </xf>
    <xf numFmtId="1" fontId="47" fillId="26" borderId="312" xfId="40" applyNumberFormat="1" applyFont="1" applyFill="1" applyBorder="1" applyAlignment="1">
      <alignment horizontal="center"/>
    </xf>
    <xf numFmtId="1" fontId="47" fillId="26" borderId="137" xfId="40" applyNumberFormat="1" applyFont="1" applyFill="1" applyBorder="1" applyAlignment="1">
      <alignment horizontal="center"/>
    </xf>
    <xf numFmtId="0" fontId="53" fillId="0" borderId="0" xfId="0" applyFont="1" applyFill="1"/>
    <xf numFmtId="1" fontId="43" fillId="25" borderId="327" xfId="40" applyNumberFormat="1" applyFont="1" applyFill="1" applyBorder="1" applyAlignment="1">
      <alignment horizontal="center"/>
    </xf>
    <xf numFmtId="1" fontId="43" fillId="25" borderId="210" xfId="40" applyNumberFormat="1" applyFont="1" applyFill="1" applyBorder="1" applyAlignment="1">
      <alignment horizontal="center"/>
    </xf>
    <xf numFmtId="1" fontId="43" fillId="25" borderId="90" xfId="40" applyNumberFormat="1" applyFont="1" applyFill="1" applyBorder="1" applyAlignment="1">
      <alignment horizontal="center"/>
    </xf>
    <xf numFmtId="1" fontId="43" fillId="25" borderId="109" xfId="40" applyNumberFormat="1" applyFont="1" applyFill="1" applyBorder="1" applyAlignment="1">
      <alignment horizontal="center" vertical="center" shrinkToFit="1"/>
    </xf>
    <xf numFmtId="0" fontId="43" fillId="0" borderId="15" xfId="40" applyFont="1" applyFill="1" applyBorder="1" applyAlignment="1" applyProtection="1">
      <alignment horizontal="center" vertical="center"/>
      <protection locked="0"/>
    </xf>
    <xf numFmtId="0" fontId="43" fillId="25" borderId="10" xfId="40" applyFont="1" applyFill="1" applyBorder="1" applyAlignment="1">
      <alignment horizontal="center"/>
    </xf>
    <xf numFmtId="0" fontId="43" fillId="0" borderId="72" xfId="40" applyFont="1" applyFill="1" applyBorder="1" applyProtection="1">
      <protection locked="0"/>
    </xf>
    <xf numFmtId="1" fontId="43" fillId="0" borderId="248" xfId="40" applyNumberFormat="1" applyFont="1" applyBorder="1" applyAlignment="1">
      <alignment horizontal="center"/>
    </xf>
    <xf numFmtId="0" fontId="43" fillId="0" borderId="173" xfId="40" applyFont="1" applyBorder="1"/>
    <xf numFmtId="1" fontId="43" fillId="0" borderId="127" xfId="40" applyNumberFormat="1" applyFont="1" applyBorder="1" applyAlignment="1">
      <alignment horizontal="center"/>
    </xf>
    <xf numFmtId="0" fontId="43" fillId="0" borderId="107" xfId="39" applyFont="1" applyBorder="1" applyAlignment="1" applyProtection="1">
      <alignment horizontal="center"/>
      <protection locked="0"/>
    </xf>
    <xf numFmtId="0" fontId="43" fillId="0" borderId="69" xfId="0" applyFont="1" applyBorder="1" applyAlignment="1" applyProtection="1">
      <alignment vertical="center" wrapText="1" shrinkToFit="1"/>
      <protection locked="0"/>
    </xf>
    <xf numFmtId="0" fontId="43" fillId="0" borderId="12" xfId="0" applyFont="1" applyBorder="1" applyAlignment="1" applyProtection="1">
      <alignment vertical="center" wrapText="1" shrinkToFit="1"/>
      <protection locked="0"/>
    </xf>
    <xf numFmtId="0" fontId="43" fillId="0" borderId="38" xfId="40" applyFont="1" applyFill="1" applyBorder="1" applyAlignment="1" applyProtection="1">
      <alignment horizontal="center" vertical="center"/>
      <protection locked="0"/>
    </xf>
    <xf numFmtId="0" fontId="43" fillId="0" borderId="12" xfId="0" applyFont="1" applyFill="1" applyBorder="1" applyAlignment="1" applyProtection="1">
      <alignment vertical="center" wrapText="1" shrinkToFit="1"/>
      <protection locked="0"/>
    </xf>
    <xf numFmtId="1" fontId="43" fillId="25" borderId="106" xfId="40" applyNumberFormat="1" applyFont="1" applyFill="1" applyBorder="1" applyAlignment="1">
      <alignment horizontal="center"/>
    </xf>
    <xf numFmtId="0" fontId="43" fillId="0" borderId="12" xfId="0" applyFont="1" applyFill="1" applyBorder="1" applyAlignment="1" applyProtection="1">
      <alignment vertical="center" wrapText="1"/>
      <protection locked="0"/>
    </xf>
    <xf numFmtId="0" fontId="43" fillId="0" borderId="108" xfId="39" applyFont="1" applyFill="1" applyBorder="1" applyAlignment="1" applyProtection="1">
      <alignment horizontal="center"/>
      <protection locked="0"/>
    </xf>
    <xf numFmtId="0" fontId="41" fillId="0" borderId="0" xfId="0" applyFont="1" applyFill="1"/>
    <xf numFmtId="0" fontId="43" fillId="0" borderId="184" xfId="40" applyFont="1" applyBorder="1"/>
    <xf numFmtId="0" fontId="43" fillId="0" borderId="182" xfId="0" applyFont="1" applyFill="1" applyBorder="1" applyAlignment="1" applyProtection="1">
      <alignment vertical="center" wrapText="1" shrinkToFit="1"/>
      <protection locked="0"/>
    </xf>
    <xf numFmtId="0" fontId="43" fillId="0" borderId="183" xfId="0" applyFont="1" applyFill="1" applyBorder="1" applyAlignment="1" applyProtection="1">
      <alignment vertical="center" wrapText="1" shrinkToFit="1"/>
      <protection locked="0"/>
    </xf>
    <xf numFmtId="1" fontId="43" fillId="35" borderId="90" xfId="40" applyNumberFormat="1" applyFont="1" applyFill="1" applyBorder="1" applyAlignment="1">
      <alignment horizontal="center"/>
    </xf>
    <xf numFmtId="1" fontId="43" fillId="35" borderId="106" xfId="40" applyNumberFormat="1" applyFont="1" applyFill="1" applyBorder="1" applyAlignment="1">
      <alignment horizontal="center"/>
    </xf>
    <xf numFmtId="0" fontId="43" fillId="35" borderId="90" xfId="39" applyFont="1" applyFill="1" applyBorder="1" applyAlignment="1" applyProtection="1">
      <alignment horizontal="center"/>
      <protection locked="0"/>
    </xf>
    <xf numFmtId="0" fontId="43" fillId="35" borderId="108" xfId="39" applyFont="1" applyFill="1" applyBorder="1" applyAlignment="1" applyProtection="1">
      <alignment horizontal="center"/>
      <protection locked="0"/>
    </xf>
    <xf numFmtId="0" fontId="43" fillId="35" borderId="146" xfId="39" applyFont="1" applyFill="1" applyBorder="1" applyAlignment="1" applyProtection="1">
      <alignment horizontal="center"/>
      <protection locked="0"/>
    </xf>
    <xf numFmtId="0" fontId="53" fillId="35" borderId="0" xfId="0" applyFont="1" applyFill="1"/>
    <xf numFmtId="0" fontId="47" fillId="25" borderId="59" xfId="0" applyFont="1" applyFill="1" applyBorder="1" applyAlignment="1">
      <alignment horizontal="center"/>
    </xf>
    <xf numFmtId="0" fontId="43" fillId="0" borderId="91" xfId="40" applyFont="1" applyBorder="1"/>
    <xf numFmtId="0" fontId="43" fillId="0" borderId="177" xfId="40" applyFont="1" applyBorder="1"/>
    <xf numFmtId="1" fontId="43" fillId="26" borderId="127" xfId="40" applyNumberFormat="1" applyFont="1" applyFill="1" applyBorder="1" applyAlignment="1">
      <alignment horizontal="center"/>
    </xf>
    <xf numFmtId="0" fontId="43" fillId="0" borderId="22" xfId="40" applyFont="1" applyBorder="1"/>
    <xf numFmtId="0" fontId="18" fillId="0" borderId="0" xfId="40" applyFont="1"/>
    <xf numFmtId="0" fontId="43" fillId="0" borderId="69" xfId="0" applyFont="1" applyBorder="1" applyAlignment="1" applyProtection="1">
      <alignment vertical="center" shrinkToFit="1"/>
      <protection locked="0"/>
    </xf>
    <xf numFmtId="0" fontId="43" fillId="0" borderId="70" xfId="0" applyFont="1" applyBorder="1" applyAlignment="1" applyProtection="1">
      <alignment vertical="center" shrinkToFit="1"/>
      <protection locked="0"/>
    </xf>
    <xf numFmtId="0" fontId="43" fillId="0" borderId="215" xfId="40" applyFont="1" applyBorder="1" applyAlignment="1" applyProtection="1">
      <alignment horizontal="center" vertical="center"/>
      <protection locked="0"/>
    </xf>
    <xf numFmtId="0" fontId="43" fillId="0" borderId="86" xfId="0" applyFont="1" applyBorder="1" applyAlignment="1" applyProtection="1">
      <alignment vertical="center" shrinkToFit="1"/>
      <protection locked="0"/>
    </xf>
    <xf numFmtId="0" fontId="43" fillId="0" borderId="86" xfId="0" applyFont="1" applyBorder="1" applyAlignment="1" applyProtection="1">
      <alignment vertical="center" wrapText="1"/>
      <protection locked="0"/>
    </xf>
    <xf numFmtId="0" fontId="43" fillId="24" borderId="226" xfId="40" applyFont="1" applyFill="1" applyBorder="1" applyAlignment="1">
      <alignment horizontal="center"/>
    </xf>
    <xf numFmtId="0" fontId="43" fillId="0" borderId="225" xfId="40" applyFont="1" applyBorder="1" applyAlignment="1" applyProtection="1">
      <alignment horizontal="center"/>
      <protection locked="0"/>
    </xf>
    <xf numFmtId="0" fontId="43" fillId="0" borderId="176" xfId="39" applyFont="1" applyBorder="1" applyAlignment="1" applyProtection="1">
      <alignment horizontal="center"/>
      <protection locked="0"/>
    </xf>
    <xf numFmtId="0" fontId="51" fillId="26" borderId="346" xfId="40" applyFont="1" applyFill="1" applyBorder="1" applyAlignment="1">
      <alignment horizontal="left"/>
    </xf>
    <xf numFmtId="0" fontId="54" fillId="26" borderId="220" xfId="40" applyFont="1" applyFill="1" applyBorder="1" applyAlignment="1">
      <alignment horizontal="center"/>
    </xf>
    <xf numFmtId="0" fontId="44" fillId="26" borderId="249" xfId="40" applyFont="1" applyFill="1" applyBorder="1"/>
    <xf numFmtId="1" fontId="51" fillId="26" borderId="218" xfId="40" applyNumberFormat="1" applyFont="1" applyFill="1" applyBorder="1" applyAlignment="1">
      <alignment horizontal="center"/>
    </xf>
    <xf numFmtId="1" fontId="51" fillId="26" borderId="347" xfId="40" applyNumberFormat="1" applyFont="1" applyFill="1" applyBorder="1" applyAlignment="1">
      <alignment horizontal="center"/>
    </xf>
    <xf numFmtId="1" fontId="51" fillId="26" borderId="229" xfId="40" applyNumberFormat="1" applyFont="1" applyFill="1" applyBorder="1" applyAlignment="1">
      <alignment horizontal="center"/>
    </xf>
    <xf numFmtId="1" fontId="51" fillId="26" borderId="219" xfId="40" applyNumberFormat="1" applyFont="1" applyFill="1" applyBorder="1" applyAlignment="1">
      <alignment horizontal="center"/>
    </xf>
    <xf numFmtId="1" fontId="51" fillId="26" borderId="249" xfId="40" applyNumberFormat="1" applyFont="1" applyFill="1" applyBorder="1" applyAlignment="1">
      <alignment horizontal="center"/>
    </xf>
    <xf numFmtId="1" fontId="51" fillId="26" borderId="266" xfId="40" applyNumberFormat="1" applyFont="1" applyFill="1" applyBorder="1" applyAlignment="1">
      <alignment horizontal="center"/>
    </xf>
    <xf numFmtId="0" fontId="44" fillId="0" borderId="215" xfId="40" applyFont="1" applyBorder="1" applyAlignment="1">
      <alignment horizontal="left"/>
    </xf>
    <xf numFmtId="0" fontId="44" fillId="0" borderId="215" xfId="40" applyFont="1" applyBorder="1"/>
    <xf numFmtId="0" fontId="63" fillId="0" borderId="0" xfId="40" applyFont="1"/>
    <xf numFmtId="0" fontId="44" fillId="0" borderId="215" xfId="40" applyFont="1" applyBorder="1" applyAlignment="1">
      <alignment horizontal="center"/>
    </xf>
    <xf numFmtId="1" fontId="44" fillId="0" borderId="215" xfId="40" applyNumberFormat="1" applyFont="1" applyBorder="1" applyAlignment="1">
      <alignment horizontal="center"/>
    </xf>
    <xf numFmtId="0" fontId="44" fillId="0" borderId="215" xfId="0" applyFont="1" applyBorder="1"/>
    <xf numFmtId="0" fontId="44" fillId="0" borderId="215" xfId="0" applyFont="1" applyBorder="1" applyAlignment="1">
      <alignment horizontal="center"/>
    </xf>
    <xf numFmtId="1" fontId="44" fillId="0" borderId="215" xfId="0" applyNumberFormat="1" applyFont="1" applyBorder="1" applyAlignment="1">
      <alignment horizontal="center"/>
    </xf>
    <xf numFmtId="1" fontId="49" fillId="24" borderId="49" xfId="40" applyNumberFormat="1" applyFont="1" applyFill="1" applyBorder="1" applyAlignment="1">
      <alignment horizontal="center" vertical="center"/>
    </xf>
    <xf numFmtId="1" fontId="26" fillId="0" borderId="0" xfId="0" applyNumberFormat="1" applyFont="1"/>
    <xf numFmtId="0" fontId="43" fillId="26" borderId="220" xfId="40" applyFont="1" applyFill="1" applyBorder="1" applyAlignment="1">
      <alignment horizontal="center"/>
    </xf>
    <xf numFmtId="1" fontId="44" fillId="24" borderId="54" xfId="41" applyNumberFormat="1" applyFont="1" applyFill="1" applyBorder="1" applyAlignment="1">
      <alignment horizontal="center"/>
    </xf>
    <xf numFmtId="1" fontId="47" fillId="26" borderId="348" xfId="40" applyNumberFormat="1" applyFont="1" applyFill="1" applyBorder="1" applyAlignment="1">
      <alignment horizontal="center" vertical="center" shrinkToFit="1"/>
    </xf>
    <xf numFmtId="0" fontId="47" fillId="24" borderId="214" xfId="41" applyFont="1" applyFill="1" applyBorder="1" applyAlignment="1">
      <alignment horizontal="center"/>
    </xf>
    <xf numFmtId="0" fontId="43" fillId="24" borderId="12" xfId="48" applyFont="1" applyFill="1" applyBorder="1" applyAlignment="1">
      <alignment horizontal="left" vertical="center" wrapText="1"/>
    </xf>
    <xf numFmtId="0" fontId="52" fillId="0" borderId="0" xfId="0" applyFont="1" applyFill="1"/>
    <xf numFmtId="1" fontId="43" fillId="36" borderId="90" xfId="40" applyNumberFormat="1" applyFont="1" applyFill="1" applyBorder="1" applyAlignment="1">
      <alignment horizontal="center"/>
    </xf>
    <xf numFmtId="0" fontId="43" fillId="36" borderId="91" xfId="40" applyFont="1" applyFill="1" applyBorder="1" applyAlignment="1">
      <alignment horizontal="center"/>
    </xf>
    <xf numFmtId="1" fontId="43" fillId="25" borderId="227" xfId="40" applyNumberFormat="1" applyFont="1" applyFill="1" applyBorder="1" applyAlignment="1">
      <alignment horizontal="center"/>
    </xf>
    <xf numFmtId="1" fontId="43" fillId="25" borderId="209" xfId="40" applyNumberFormat="1" applyFont="1" applyFill="1" applyBorder="1" applyAlignment="1">
      <alignment horizontal="center"/>
    </xf>
    <xf numFmtId="1" fontId="43" fillId="25" borderId="240" xfId="40" applyNumberFormat="1" applyFont="1" applyFill="1" applyBorder="1" applyAlignment="1">
      <alignment horizontal="center"/>
    </xf>
    <xf numFmtId="0" fontId="43" fillId="29" borderId="77" xfId="39" applyFont="1" applyFill="1" applyBorder="1" applyAlignment="1" applyProtection="1">
      <alignment horizontal="center"/>
      <protection locked="0"/>
    </xf>
    <xf numFmtId="0" fontId="43" fillId="29" borderId="248" xfId="39" applyFont="1" applyFill="1" applyBorder="1" applyAlignment="1" applyProtection="1">
      <alignment horizontal="center"/>
      <protection locked="0"/>
    </xf>
    <xf numFmtId="0" fontId="43" fillId="0" borderId="214" xfId="40" applyFont="1" applyFill="1" applyBorder="1"/>
    <xf numFmtId="0" fontId="3" fillId="0" borderId="0" xfId="0" applyFont="1" applyFill="1"/>
    <xf numFmtId="1" fontId="43" fillId="0" borderId="220" xfId="40" applyNumberFormat="1" applyFont="1" applyBorder="1" applyAlignment="1">
      <alignment horizontal="center"/>
    </xf>
    <xf numFmtId="0" fontId="43" fillId="0" borderId="219" xfId="39" applyFont="1" applyBorder="1" applyAlignment="1" applyProtection="1">
      <alignment horizontal="center"/>
      <protection locked="0"/>
    </xf>
    <xf numFmtId="0" fontId="43" fillId="0" borderId="222" xfId="39" applyFont="1" applyBorder="1" applyAlignment="1" applyProtection="1">
      <alignment horizontal="center"/>
      <protection locked="0"/>
    </xf>
    <xf numFmtId="0" fontId="43" fillId="0" borderId="221" xfId="39" applyFont="1" applyBorder="1" applyAlignment="1" applyProtection="1">
      <alignment horizontal="center"/>
      <protection locked="0"/>
    </xf>
    <xf numFmtId="0" fontId="43" fillId="0" borderId="249" xfId="39" applyFont="1" applyBorder="1" applyAlignment="1" applyProtection="1">
      <alignment horizontal="center"/>
      <protection locked="0"/>
    </xf>
    <xf numFmtId="1" fontId="43" fillId="0" borderId="242" xfId="40" applyNumberFormat="1" applyFont="1" applyBorder="1" applyAlignment="1">
      <alignment horizontal="center"/>
    </xf>
    <xf numFmtId="1" fontId="43" fillId="0" borderId="241" xfId="40" applyNumberFormat="1" applyFont="1" applyBorder="1" applyAlignment="1">
      <alignment horizontal="center"/>
    </xf>
    <xf numFmtId="0" fontId="43" fillId="0" borderId="242" xfId="39" applyFont="1" applyBorder="1" applyAlignment="1" applyProtection="1">
      <alignment horizontal="center"/>
      <protection locked="0"/>
    </xf>
    <xf numFmtId="0" fontId="43" fillId="0" borderId="71" xfId="39" applyFont="1" applyBorder="1" applyAlignment="1" applyProtection="1">
      <alignment horizontal="center"/>
      <protection locked="0"/>
    </xf>
    <xf numFmtId="0" fontId="43" fillId="0" borderId="243" xfId="39" applyFont="1" applyBorder="1" applyAlignment="1" applyProtection="1">
      <alignment horizontal="center"/>
      <protection locked="0"/>
    </xf>
    <xf numFmtId="0" fontId="43" fillId="0" borderId="250" xfId="39" applyFont="1" applyBorder="1" applyAlignment="1" applyProtection="1">
      <alignment horizontal="center"/>
      <protection locked="0"/>
    </xf>
    <xf numFmtId="1" fontId="43" fillId="0" borderId="11" xfId="40" applyNumberFormat="1" applyFont="1" applyBorder="1" applyAlignment="1">
      <alignment horizontal="center"/>
    </xf>
    <xf numFmtId="0" fontId="43" fillId="0" borderId="214" xfId="39" applyFont="1" applyBorder="1" applyAlignment="1" applyProtection="1">
      <alignment horizontal="center"/>
      <protection locked="0"/>
    </xf>
    <xf numFmtId="0" fontId="43" fillId="0" borderId="252" xfId="39" applyFont="1" applyBorder="1" applyAlignment="1" applyProtection="1">
      <alignment horizontal="center"/>
      <protection locked="0"/>
    </xf>
    <xf numFmtId="0" fontId="43" fillId="0" borderId="253" xfId="39" applyFont="1" applyBorder="1" applyAlignment="1" applyProtection="1">
      <alignment horizontal="center"/>
      <protection locked="0"/>
    </xf>
    <xf numFmtId="1" fontId="43" fillId="36" borderId="106" xfId="40" applyNumberFormat="1" applyFont="1" applyFill="1" applyBorder="1" applyAlignment="1">
      <alignment horizontal="center"/>
    </xf>
    <xf numFmtId="1" fontId="64" fillId="37" borderId="48" xfId="41" applyNumberFormat="1" applyFont="1" applyFill="1" applyBorder="1" applyAlignment="1">
      <alignment horizontal="center"/>
    </xf>
    <xf numFmtId="1" fontId="64" fillId="37" borderId="208" xfId="41" applyNumberFormat="1" applyFont="1" applyFill="1" applyBorder="1" applyAlignment="1">
      <alignment horizontal="center"/>
    </xf>
    <xf numFmtId="0" fontId="65" fillId="0" borderId="0" xfId="40" applyFont="1" applyAlignment="1">
      <alignment horizontal="left"/>
    </xf>
    <xf numFmtId="0" fontId="66" fillId="0" borderId="0" xfId="40" applyFont="1"/>
    <xf numFmtId="0" fontId="52" fillId="0" borderId="0" xfId="40" applyFont="1"/>
    <xf numFmtId="0" fontId="52" fillId="0" borderId="0" xfId="40" applyFont="1" applyAlignment="1">
      <alignment horizontal="center"/>
    </xf>
    <xf numFmtId="0" fontId="67" fillId="0" borderId="0" xfId="0" applyFont="1"/>
    <xf numFmtId="0" fontId="52" fillId="0" borderId="0" xfId="0" applyFont="1" applyAlignment="1">
      <alignment horizontal="center"/>
    </xf>
    <xf numFmtId="0" fontId="43" fillId="0" borderId="210" xfId="39" applyFont="1" applyFill="1" applyBorder="1" applyAlignment="1" applyProtection="1">
      <alignment horizontal="center"/>
      <protection locked="0"/>
    </xf>
    <xf numFmtId="0" fontId="43" fillId="0" borderId="211" xfId="39" applyFont="1" applyFill="1" applyBorder="1" applyAlignment="1" applyProtection="1">
      <alignment horizontal="center"/>
      <protection locked="0"/>
    </xf>
    <xf numFmtId="0" fontId="43" fillId="0" borderId="212" xfId="39" applyFont="1" applyFill="1" applyBorder="1" applyAlignment="1" applyProtection="1">
      <alignment horizontal="center"/>
      <protection locked="0"/>
    </xf>
    <xf numFmtId="0" fontId="43" fillId="0" borderId="78" xfId="40" applyFont="1" applyBorder="1" applyAlignment="1" applyProtection="1">
      <alignment horizontal="left"/>
      <protection locked="0"/>
    </xf>
    <xf numFmtId="0" fontId="43" fillId="0" borderId="216" xfId="40" applyFont="1" applyBorder="1"/>
    <xf numFmtId="0" fontId="43" fillId="25" borderId="22" xfId="40" applyFont="1" applyFill="1" applyBorder="1" applyAlignment="1">
      <alignment horizontal="center"/>
    </xf>
    <xf numFmtId="0" fontId="43" fillId="24" borderId="168" xfId="40" applyFont="1" applyFill="1" applyBorder="1" applyAlignment="1">
      <alignment horizontal="center"/>
    </xf>
    <xf numFmtId="1" fontId="43" fillId="0" borderId="239" xfId="40" applyNumberFormat="1" applyFont="1" applyBorder="1" applyAlignment="1">
      <alignment horizontal="center"/>
    </xf>
    <xf numFmtId="1" fontId="43" fillId="0" borderId="248" xfId="40" applyNumberFormat="1" applyFont="1" applyBorder="1" applyAlignment="1" applyProtection="1">
      <alignment horizontal="center"/>
      <protection locked="0"/>
    </xf>
    <xf numFmtId="0" fontId="43" fillId="0" borderId="209" xfId="40" applyFont="1" applyBorder="1"/>
    <xf numFmtId="0" fontId="43" fillId="0" borderId="257" xfId="40" applyFont="1" applyBorder="1"/>
    <xf numFmtId="1" fontId="43" fillId="26" borderId="345" xfId="40" applyNumberFormat="1" applyFont="1" applyFill="1" applyBorder="1" applyAlignment="1">
      <alignment horizontal="center" vertical="center" shrinkToFit="1"/>
    </xf>
    <xf numFmtId="1" fontId="43" fillId="35" borderId="227" xfId="40" applyNumberFormat="1" applyFont="1" applyFill="1" applyBorder="1" applyAlignment="1">
      <alignment horizontal="center"/>
    </xf>
    <xf numFmtId="1" fontId="43" fillId="35" borderId="209" xfId="40" applyNumberFormat="1" applyFont="1" applyFill="1" applyBorder="1" applyAlignment="1">
      <alignment horizontal="center"/>
    </xf>
    <xf numFmtId="0" fontId="43" fillId="35" borderId="231" xfId="40" applyFont="1" applyFill="1" applyBorder="1"/>
    <xf numFmtId="0" fontId="43" fillId="35" borderId="238" xfId="40" applyFont="1" applyFill="1" applyBorder="1"/>
    <xf numFmtId="1" fontId="43" fillId="0" borderId="240" xfId="40" applyNumberFormat="1" applyFont="1" applyFill="1" applyBorder="1" applyAlignment="1">
      <alignment horizontal="center"/>
    </xf>
    <xf numFmtId="0" fontId="43" fillId="0" borderId="254" xfId="39" applyFont="1" applyFill="1" applyBorder="1" applyAlignment="1" applyProtection="1">
      <alignment horizontal="center"/>
      <protection locked="0"/>
    </xf>
    <xf numFmtId="1" fontId="43" fillId="26" borderId="255" xfId="40" applyNumberFormat="1" applyFont="1" applyFill="1" applyBorder="1" applyAlignment="1">
      <alignment horizontal="center" vertical="center" shrinkToFit="1"/>
    </xf>
    <xf numFmtId="0" fontId="40" fillId="0" borderId="228" xfId="40" applyFont="1" applyBorder="1"/>
    <xf numFmtId="0" fontId="43" fillId="35" borderId="210" xfId="39" applyFont="1" applyFill="1" applyBorder="1" applyAlignment="1" applyProtection="1">
      <alignment horizontal="center"/>
      <protection locked="0"/>
    </xf>
    <xf numFmtId="0" fontId="43" fillId="35" borderId="211" xfId="39" applyFont="1" applyFill="1" applyBorder="1" applyAlignment="1" applyProtection="1">
      <alignment horizontal="center"/>
      <protection locked="0"/>
    </xf>
    <xf numFmtId="0" fontId="43" fillId="0" borderId="223" xfId="48" applyFont="1" applyBorder="1" applyAlignment="1" applyProtection="1">
      <alignment vertical="center" shrinkToFit="1"/>
      <protection locked="0"/>
    </xf>
    <xf numFmtId="0" fontId="43" fillId="0" borderId="257" xfId="39" applyFont="1" applyFill="1" applyBorder="1" applyAlignment="1" applyProtection="1">
      <alignment horizontal="center"/>
      <protection locked="0"/>
    </xf>
    <xf numFmtId="0" fontId="43" fillId="35" borderId="22" xfId="40" applyFont="1" applyFill="1" applyBorder="1"/>
    <xf numFmtId="0" fontId="43" fillId="0" borderId="10" xfId="40" applyFont="1" applyFill="1" applyBorder="1"/>
    <xf numFmtId="0" fontId="68" fillId="0" borderId="0" xfId="40" applyFont="1"/>
    <xf numFmtId="0" fontId="43" fillId="0" borderId="40" xfId="40" applyFont="1" applyBorder="1"/>
    <xf numFmtId="0" fontId="43" fillId="25" borderId="223" xfId="40" applyFont="1" applyFill="1" applyBorder="1" applyAlignment="1">
      <alignment horizontal="center"/>
    </xf>
    <xf numFmtId="0" fontId="43" fillId="0" borderId="10" xfId="49" applyFont="1" applyBorder="1"/>
    <xf numFmtId="0" fontId="43" fillId="24" borderId="223" xfId="41" applyFont="1" applyFill="1" applyBorder="1" applyAlignment="1">
      <alignment horizontal="center"/>
    </xf>
    <xf numFmtId="0" fontId="43" fillId="0" borderId="215" xfId="0" applyFont="1" applyBorder="1"/>
    <xf numFmtId="0" fontId="43" fillId="0" borderId="0" xfId="0" applyFont="1" applyBorder="1"/>
    <xf numFmtId="0" fontId="43" fillId="0" borderId="272" xfId="40" applyFont="1" applyFill="1" applyBorder="1" applyProtection="1">
      <protection locked="0"/>
    </xf>
    <xf numFmtId="1" fontId="53" fillId="0" borderId="227" xfId="40" applyNumberFormat="1" applyFont="1" applyFill="1" applyBorder="1" applyAlignment="1">
      <alignment horizontal="center"/>
    </xf>
    <xf numFmtId="1" fontId="53" fillId="0" borderId="209" xfId="40" applyNumberFormat="1" applyFont="1" applyFill="1" applyBorder="1" applyAlignment="1">
      <alignment horizontal="center"/>
    </xf>
    <xf numFmtId="0" fontId="53" fillId="0" borderId="231" xfId="40" applyFont="1" applyFill="1" applyBorder="1"/>
    <xf numFmtId="0" fontId="53" fillId="0" borderId="238" xfId="40" applyFont="1" applyFill="1" applyBorder="1"/>
    <xf numFmtId="0" fontId="53" fillId="0" borderId="210" xfId="39" applyFont="1" applyFill="1" applyBorder="1" applyAlignment="1" applyProtection="1">
      <alignment horizontal="center"/>
      <protection locked="0"/>
    </xf>
    <xf numFmtId="0" fontId="53" fillId="0" borderId="216" xfId="39" applyFont="1" applyFill="1" applyBorder="1" applyAlignment="1" applyProtection="1">
      <alignment horizontal="center"/>
      <protection locked="0"/>
    </xf>
    <xf numFmtId="1" fontId="53" fillId="0" borderId="240" xfId="40" applyNumberFormat="1" applyFont="1" applyFill="1" applyBorder="1" applyAlignment="1">
      <alignment horizontal="center"/>
    </xf>
    <xf numFmtId="1" fontId="53" fillId="0" borderId="210" xfId="40" applyNumberFormat="1" applyFont="1" applyFill="1" applyBorder="1" applyAlignment="1">
      <alignment horizontal="center"/>
    </xf>
    <xf numFmtId="0" fontId="53" fillId="0" borderId="211" xfId="39" applyFont="1" applyFill="1" applyBorder="1" applyAlignment="1" applyProtection="1">
      <alignment horizontal="center"/>
      <protection locked="0"/>
    </xf>
    <xf numFmtId="0" fontId="53" fillId="0" borderId="212" xfId="39" applyFont="1" applyFill="1" applyBorder="1" applyAlignment="1" applyProtection="1">
      <alignment horizontal="center"/>
      <protection locked="0"/>
    </xf>
    <xf numFmtId="0" fontId="43" fillId="0" borderId="215" xfId="40" applyFont="1" applyFill="1" applyBorder="1"/>
    <xf numFmtId="0" fontId="43" fillId="0" borderId="22" xfId="40" applyFont="1" applyFill="1" applyBorder="1"/>
    <xf numFmtId="0" fontId="50" fillId="0" borderId="223" xfId="40" applyFont="1" applyBorder="1"/>
    <xf numFmtId="0" fontId="57" fillId="0" borderId="223" xfId="40" applyFont="1" applyBorder="1"/>
    <xf numFmtId="0" fontId="43" fillId="0" borderId="223" xfId="40" applyFont="1" applyFill="1" applyBorder="1"/>
    <xf numFmtId="0" fontId="43" fillId="0" borderId="223" xfId="0" applyFont="1" applyBorder="1"/>
    <xf numFmtId="0" fontId="0" fillId="0" borderId="350" xfId="0" applyBorder="1"/>
    <xf numFmtId="0" fontId="31" fillId="0" borderId="350" xfId="40" applyFont="1" applyBorder="1"/>
    <xf numFmtId="0" fontId="26" fillId="0" borderId="350" xfId="0" applyFont="1" applyBorder="1"/>
    <xf numFmtId="0" fontId="41" fillId="0" borderId="350" xfId="0" applyFont="1" applyBorder="1"/>
    <xf numFmtId="0" fontId="40" fillId="0" borderId="350" xfId="40" applyFont="1" applyBorder="1"/>
    <xf numFmtId="0" fontId="41" fillId="0" borderId="350" xfId="0" applyFont="1" applyFill="1" applyBorder="1"/>
    <xf numFmtId="0" fontId="3" fillId="0" borderId="350" xfId="0" applyFont="1" applyBorder="1"/>
    <xf numFmtId="0" fontId="18" fillId="0" borderId="350" xfId="40" applyBorder="1"/>
    <xf numFmtId="0" fontId="30" fillId="0" borderId="350" xfId="0" applyFont="1" applyBorder="1"/>
    <xf numFmtId="0" fontId="43" fillId="0" borderId="350" xfId="0" applyFont="1" applyBorder="1"/>
    <xf numFmtId="0" fontId="49" fillId="0" borderId="350" xfId="0" applyFont="1" applyBorder="1"/>
    <xf numFmtId="1" fontId="43" fillId="24" borderId="223" xfId="41" applyNumberFormat="1" applyFont="1" applyFill="1" applyBorder="1" applyAlignment="1">
      <alignment horizontal="center"/>
    </xf>
    <xf numFmtId="0" fontId="43" fillId="0" borderId="38" xfId="41" applyFont="1" applyFill="1" applyBorder="1" applyAlignment="1" applyProtection="1">
      <alignment horizontal="center" vertical="center"/>
      <protection locked="0"/>
    </xf>
    <xf numFmtId="0" fontId="43" fillId="24" borderId="351" xfId="40" applyFont="1" applyFill="1" applyBorder="1" applyAlignment="1">
      <alignment horizontal="center"/>
    </xf>
    <xf numFmtId="0" fontId="43" fillId="0" borderId="78" xfId="0" applyFont="1" applyFill="1" applyBorder="1"/>
    <xf numFmtId="1" fontId="27" fillId="0" borderId="0" xfId="40" applyNumberFormat="1" applyFont="1" applyBorder="1" applyAlignment="1">
      <alignment horizontal="center"/>
    </xf>
    <xf numFmtId="1" fontId="27" fillId="0" borderId="352" xfId="40" applyNumberFormat="1" applyFont="1" applyBorder="1" applyAlignment="1">
      <alignment horizontal="center"/>
    </xf>
    <xf numFmtId="0" fontId="27" fillId="0" borderId="353" xfId="39" applyFont="1" applyBorder="1" applyAlignment="1" applyProtection="1">
      <alignment horizontal="center"/>
      <protection locked="0"/>
    </xf>
    <xf numFmtId="1" fontId="27" fillId="0" borderId="192" xfId="40" applyNumberFormat="1" applyFont="1" applyBorder="1" applyAlignment="1">
      <alignment horizontal="center"/>
    </xf>
    <xf numFmtId="1" fontId="43" fillId="0" borderId="354" xfId="40" applyNumberFormat="1" applyFont="1" applyBorder="1" applyAlignment="1">
      <alignment horizontal="left"/>
    </xf>
    <xf numFmtId="1" fontId="69" fillId="0" borderId="192" xfId="40" applyNumberFormat="1" applyFont="1" applyBorder="1" applyAlignment="1">
      <alignment horizontal="center"/>
    </xf>
    <xf numFmtId="0" fontId="69" fillId="0" borderId="193" xfId="39" applyFont="1" applyBorder="1" applyAlignment="1" applyProtection="1">
      <alignment horizontal="center"/>
      <protection locked="0"/>
    </xf>
    <xf numFmtId="0" fontId="69" fillId="0" borderId="194" xfId="39" applyFont="1" applyBorder="1" applyAlignment="1" applyProtection="1">
      <alignment horizontal="center"/>
      <protection locked="0"/>
    </xf>
    <xf numFmtId="0" fontId="43" fillId="0" borderId="12" xfId="0" applyFont="1" applyFill="1" applyBorder="1"/>
    <xf numFmtId="1" fontId="43" fillId="0" borderId="192" xfId="40" applyNumberFormat="1" applyFont="1" applyBorder="1" applyAlignment="1">
      <alignment horizontal="left"/>
    </xf>
    <xf numFmtId="1" fontId="43" fillId="0" borderId="355" xfId="40" applyNumberFormat="1" applyFont="1" applyBorder="1" applyAlignment="1">
      <alignment horizontal="left"/>
    </xf>
    <xf numFmtId="0" fontId="43" fillId="25" borderId="351" xfId="40" applyFont="1" applyFill="1" applyBorder="1" applyAlignment="1">
      <alignment horizontal="center"/>
    </xf>
    <xf numFmtId="1" fontId="27" fillId="0" borderId="192" xfId="40" applyNumberFormat="1" applyFont="1" applyBorder="1" applyAlignment="1">
      <alignment horizontal="center" vertical="center"/>
    </xf>
    <xf numFmtId="1" fontId="43" fillId="0" borderId="192" xfId="40" applyNumberFormat="1" applyFont="1" applyBorder="1" applyAlignment="1">
      <alignment horizontal="left" vertical="center"/>
    </xf>
    <xf numFmtId="1" fontId="43" fillId="0" borderId="355" xfId="40" applyNumberFormat="1" applyFont="1" applyBorder="1" applyAlignment="1">
      <alignment horizontal="left" vertical="center"/>
    </xf>
    <xf numFmtId="1" fontId="27" fillId="0" borderId="195" xfId="40" applyNumberFormat="1" applyFont="1" applyBorder="1" applyAlignment="1">
      <alignment horizontal="center"/>
    </xf>
    <xf numFmtId="1" fontId="43" fillId="0" borderId="195" xfId="40" applyNumberFormat="1" applyFont="1" applyBorder="1" applyAlignment="1">
      <alignment horizontal="left"/>
    </xf>
    <xf numFmtId="1" fontId="43" fillId="0" borderId="358" xfId="40" applyNumberFormat="1" applyFont="1" applyBorder="1" applyAlignment="1">
      <alignment horizontal="left"/>
    </xf>
    <xf numFmtId="0" fontId="43" fillId="0" borderId="356" xfId="41" applyFont="1" applyFill="1" applyBorder="1" applyAlignment="1" applyProtection="1">
      <alignment horizontal="center" vertical="center"/>
      <protection locked="0"/>
    </xf>
    <xf numFmtId="0" fontId="43" fillId="0" borderId="357" xfId="0" applyFont="1" applyFill="1" applyBorder="1"/>
    <xf numFmtId="1" fontId="69" fillId="0" borderId="195" xfId="40" applyNumberFormat="1" applyFont="1" applyBorder="1" applyAlignment="1">
      <alignment horizontal="center"/>
    </xf>
    <xf numFmtId="0" fontId="69" fillId="0" borderId="196" xfId="39" applyFont="1" applyBorder="1" applyAlignment="1" applyProtection="1">
      <alignment horizontal="center"/>
      <protection locked="0"/>
    </xf>
    <xf numFmtId="0" fontId="69" fillId="0" borderId="197" xfId="39" applyFont="1" applyBorder="1" applyAlignment="1" applyProtection="1">
      <alignment horizontal="center"/>
      <protection locked="0"/>
    </xf>
    <xf numFmtId="1" fontId="27" fillId="0" borderId="359" xfId="40" applyNumberFormat="1" applyFont="1" applyBorder="1" applyAlignment="1">
      <alignment horizontal="center"/>
    </xf>
    <xf numFmtId="0" fontId="43" fillId="24" borderId="351" xfId="40" applyFont="1" applyFill="1" applyBorder="1" applyAlignment="1" applyProtection="1">
      <alignment horizontal="center"/>
    </xf>
    <xf numFmtId="0" fontId="43" fillId="0" borderId="360" xfId="0" applyFont="1" applyBorder="1"/>
    <xf numFmtId="1" fontId="27" fillId="0" borderId="361" xfId="40" applyNumberFormat="1" applyFont="1" applyBorder="1" applyAlignment="1">
      <alignment horizontal="center"/>
    </xf>
    <xf numFmtId="0" fontId="43" fillId="40" borderId="20" xfId="41" applyFont="1" applyFill="1" applyBorder="1" applyAlignment="1">
      <alignment horizontal="center"/>
    </xf>
    <xf numFmtId="0" fontId="43" fillId="0" borderId="360" xfId="0" applyFont="1" applyFill="1" applyBorder="1" applyAlignment="1">
      <alignment wrapText="1"/>
    </xf>
    <xf numFmtId="1" fontId="27" fillId="0" borderId="362" xfId="40" applyNumberFormat="1" applyFont="1" applyBorder="1" applyAlignment="1">
      <alignment horizontal="center"/>
    </xf>
    <xf numFmtId="0" fontId="27" fillId="0" borderId="363" xfId="39" applyFont="1" applyBorder="1" applyAlignment="1" applyProtection="1">
      <alignment horizontal="center"/>
      <protection locked="0"/>
    </xf>
    <xf numFmtId="0" fontId="27" fillId="0" borderId="364" xfId="39" applyFont="1" applyBorder="1" applyAlignment="1" applyProtection="1">
      <alignment horizontal="center"/>
      <protection locked="0"/>
    </xf>
    <xf numFmtId="1" fontId="27" fillId="0" borderId="365" xfId="40" applyNumberFormat="1" applyFont="1" applyBorder="1" applyAlignment="1">
      <alignment horizontal="center"/>
    </xf>
    <xf numFmtId="0" fontId="27" fillId="0" borderId="366" xfId="39" applyFont="1" applyBorder="1" applyAlignment="1" applyProtection="1">
      <alignment horizontal="center"/>
      <protection locked="0"/>
    </xf>
    <xf numFmtId="0" fontId="27" fillId="0" borderId="367" xfId="39" applyFont="1" applyBorder="1" applyAlignment="1" applyProtection="1">
      <alignment horizontal="center"/>
      <protection locked="0"/>
    </xf>
    <xf numFmtId="1" fontId="27" fillId="0" borderId="368" xfId="40" applyNumberFormat="1" applyFont="1" applyBorder="1" applyAlignment="1">
      <alignment horizontal="center"/>
    </xf>
    <xf numFmtId="0" fontId="27" fillId="0" borderId="369" xfId="39" applyFont="1" applyBorder="1" applyAlignment="1" applyProtection="1">
      <alignment horizontal="center"/>
      <protection locked="0"/>
    </xf>
    <xf numFmtId="1" fontId="43" fillId="0" borderId="368" xfId="40" applyNumberFormat="1" applyFont="1" applyBorder="1" applyAlignment="1">
      <alignment horizontal="left"/>
    </xf>
    <xf numFmtId="1" fontId="43" fillId="0" borderId="370" xfId="40" applyNumberFormat="1" applyFont="1" applyBorder="1" applyAlignment="1">
      <alignment horizontal="left"/>
    </xf>
    <xf numFmtId="1" fontId="27" fillId="0" borderId="371" xfId="40" applyNumberFormat="1" applyFont="1" applyBorder="1" applyAlignment="1">
      <alignment horizontal="center"/>
    </xf>
    <xf numFmtId="0" fontId="27" fillId="0" borderId="372" xfId="39" applyFont="1" applyBorder="1" applyAlignment="1" applyProtection="1">
      <alignment horizontal="center"/>
      <protection locked="0"/>
    </xf>
    <xf numFmtId="0" fontId="27" fillId="0" borderId="373" xfId="39" applyFont="1" applyBorder="1" applyAlignment="1" applyProtection="1">
      <alignment horizontal="center"/>
      <protection locked="0"/>
    </xf>
    <xf numFmtId="0" fontId="27" fillId="0" borderId="362" xfId="39" applyFont="1" applyBorder="1" applyAlignment="1" applyProtection="1">
      <alignment horizontal="center"/>
      <protection locked="0"/>
    </xf>
    <xf numFmtId="0" fontId="27" fillId="0" borderId="374" xfId="39" applyFont="1" applyBorder="1" applyAlignment="1" applyProtection="1">
      <alignment horizontal="center"/>
      <protection locked="0"/>
    </xf>
    <xf numFmtId="1" fontId="27" fillId="0" borderId="363" xfId="40" applyNumberFormat="1" applyFont="1" applyBorder="1" applyAlignment="1">
      <alignment horizontal="center"/>
    </xf>
    <xf numFmtId="0" fontId="27" fillId="0" borderId="375" xfId="39" applyFont="1" applyBorder="1" applyAlignment="1" applyProtection="1">
      <alignment horizontal="center"/>
      <protection locked="0"/>
    </xf>
    <xf numFmtId="1" fontId="43" fillId="26" borderId="376" xfId="40" applyNumberFormat="1" applyFont="1" applyFill="1" applyBorder="1" applyAlignment="1">
      <alignment horizontal="center"/>
    </xf>
    <xf numFmtId="0" fontId="43" fillId="0" borderId="215" xfId="41" applyFont="1" applyBorder="1"/>
    <xf numFmtId="0" fontId="43" fillId="40" borderId="20" xfId="40" applyFont="1" applyFill="1" applyBorder="1" applyAlignment="1">
      <alignment horizontal="center"/>
    </xf>
    <xf numFmtId="0" fontId="43" fillId="0" borderId="12" xfId="0" applyFont="1" applyFill="1" applyBorder="1" applyAlignment="1">
      <alignment wrapText="1"/>
    </xf>
    <xf numFmtId="0" fontId="43" fillId="0" borderId="377" xfId="0" applyFont="1" applyBorder="1" applyAlignment="1">
      <alignment horizontal="center"/>
    </xf>
    <xf numFmtId="0" fontId="43" fillId="0" borderId="40" xfId="0" applyFont="1" applyBorder="1"/>
    <xf numFmtId="0" fontId="43" fillId="0" borderId="41" xfId="0" applyFont="1" applyBorder="1" applyAlignment="1">
      <alignment horizontal="left"/>
    </xf>
    <xf numFmtId="0" fontId="43" fillId="0" borderId="40" xfId="0" applyFont="1" applyBorder="1" applyAlignment="1">
      <alignment horizontal="left"/>
    </xf>
    <xf numFmtId="0" fontId="43" fillId="0" borderId="11" xfId="0" applyFont="1" applyBorder="1" applyAlignment="1">
      <alignment horizontal="center"/>
    </xf>
    <xf numFmtId="0" fontId="43" fillId="0" borderId="214" xfId="0" applyFont="1" applyBorder="1" applyAlignment="1">
      <alignment horizontal="left"/>
    </xf>
    <xf numFmtId="0" fontId="43" fillId="0" borderId="360" xfId="0" applyFont="1" applyBorder="1" applyAlignment="1">
      <alignment horizontal="left"/>
    </xf>
    <xf numFmtId="0" fontId="27" fillId="0" borderId="378" xfId="39" applyFont="1" applyBorder="1" applyAlignment="1" applyProtection="1">
      <alignment horizontal="center"/>
      <protection locked="0"/>
    </xf>
    <xf numFmtId="1" fontId="43" fillId="0" borderId="362" xfId="40" applyNumberFormat="1" applyFont="1" applyBorder="1" applyAlignment="1">
      <alignment horizontal="left"/>
    </xf>
    <xf numFmtId="0" fontId="43" fillId="25" borderId="20" xfId="0" applyFont="1" applyFill="1" applyBorder="1" applyAlignment="1">
      <alignment horizontal="center"/>
    </xf>
    <xf numFmtId="0" fontId="43" fillId="25" borderId="215" xfId="0" applyFont="1" applyFill="1" applyBorder="1" applyAlignment="1">
      <alignment horizontal="center"/>
    </xf>
    <xf numFmtId="0" fontId="43" fillId="25" borderId="17" xfId="0" applyFont="1" applyFill="1" applyBorder="1" applyAlignment="1">
      <alignment horizontal="center"/>
    </xf>
    <xf numFmtId="0" fontId="27" fillId="0" borderId="377" xfId="0" applyFont="1" applyBorder="1" applyAlignment="1">
      <alignment horizontal="center"/>
    </xf>
    <xf numFmtId="0" fontId="27" fillId="0" borderId="377" xfId="0" applyFont="1" applyBorder="1"/>
    <xf numFmtId="0" fontId="27" fillId="0" borderId="20" xfId="0" applyFont="1" applyBorder="1"/>
    <xf numFmtId="0" fontId="27" fillId="0" borderId="78" xfId="0" applyFont="1" applyBorder="1"/>
    <xf numFmtId="0" fontId="27" fillId="0" borderId="265" xfId="0" applyFont="1" applyBorder="1"/>
    <xf numFmtId="0" fontId="27" fillId="0" borderId="0" xfId="0" applyFont="1"/>
    <xf numFmtId="0" fontId="27" fillId="0" borderId="11" xfId="0" applyFont="1" applyBorder="1" applyAlignment="1">
      <alignment horizontal="center"/>
    </xf>
    <xf numFmtId="0" fontId="27" fillId="0" borderId="11" xfId="0" applyFont="1" applyBorder="1"/>
    <xf numFmtId="0" fontId="27" fillId="0" borderId="215" xfId="0" applyFont="1" applyBorder="1"/>
    <xf numFmtId="0" fontId="27" fillId="0" borderId="12" xfId="0" applyFont="1" applyBorder="1"/>
    <xf numFmtId="0" fontId="27" fillId="0" borderId="20" xfId="0" applyFont="1" applyBorder="1" applyAlignment="1">
      <alignment horizontal="center"/>
    </xf>
    <xf numFmtId="0" fontId="27" fillId="0" borderId="78" xfId="0" applyFont="1" applyBorder="1" applyAlignment="1">
      <alignment horizontal="center"/>
    </xf>
    <xf numFmtId="0" fontId="27" fillId="0" borderId="215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4" fillId="35" borderId="0" xfId="0" applyFont="1" applyFill="1" applyBorder="1" applyAlignment="1">
      <alignment vertical="center" wrapText="1"/>
    </xf>
    <xf numFmtId="0" fontId="43" fillId="35" borderId="0" xfId="0" applyFont="1" applyFill="1" applyBorder="1" applyAlignment="1">
      <alignment vertical="center" wrapText="1"/>
    </xf>
    <xf numFmtId="0" fontId="43" fillId="35" borderId="215" xfId="0" applyFont="1" applyFill="1" applyBorder="1" applyAlignment="1">
      <alignment vertical="center" wrapText="1"/>
    </xf>
    <xf numFmtId="0" fontId="18" fillId="0" borderId="0" xfId="46" applyBorder="1"/>
    <xf numFmtId="0" fontId="14" fillId="35" borderId="0" xfId="0" applyFont="1" applyFill="1" applyBorder="1" applyAlignment="1">
      <alignment horizontal="justify" vertical="center" wrapText="1"/>
    </xf>
    <xf numFmtId="0" fontId="37" fillId="0" borderId="0" xfId="46" applyFont="1" applyBorder="1"/>
    <xf numFmtId="0" fontId="43" fillId="35" borderId="11" xfId="0" applyFont="1" applyFill="1" applyBorder="1" applyAlignment="1">
      <alignment vertical="center" wrapText="1"/>
    </xf>
    <xf numFmtId="0" fontId="43" fillId="35" borderId="12" xfId="0" applyFont="1" applyFill="1" applyBorder="1" applyAlignment="1">
      <alignment vertical="center" wrapText="1"/>
    </xf>
    <xf numFmtId="0" fontId="43" fillId="35" borderId="16" xfId="0" applyFont="1" applyFill="1" applyBorder="1" applyAlignment="1">
      <alignment vertical="center" wrapText="1"/>
    </xf>
    <xf numFmtId="0" fontId="43" fillId="35" borderId="17" xfId="0" applyFont="1" applyFill="1" applyBorder="1" applyAlignment="1">
      <alignment vertical="center" wrapText="1"/>
    </xf>
    <xf numFmtId="0" fontId="43" fillId="35" borderId="139" xfId="0" applyFont="1" applyFill="1" applyBorder="1" applyAlignment="1">
      <alignment vertical="center" wrapText="1"/>
    </xf>
    <xf numFmtId="0" fontId="47" fillId="0" borderId="48" xfId="46" applyFont="1" applyBorder="1" applyAlignment="1">
      <alignment horizontal="center"/>
    </xf>
    <xf numFmtId="0" fontId="43" fillId="35" borderId="377" xfId="0" applyFont="1" applyFill="1" applyBorder="1" applyAlignment="1">
      <alignment vertical="center" wrapText="1"/>
    </xf>
    <xf numFmtId="0" fontId="43" fillId="35" borderId="20" xfId="0" applyFont="1" applyFill="1" applyBorder="1" applyAlignment="1">
      <alignment vertical="center" wrapText="1"/>
    </xf>
    <xf numFmtId="0" fontId="43" fillId="35" borderId="78" xfId="0" applyFont="1" applyFill="1" applyBorder="1" applyAlignment="1">
      <alignment vertical="center" wrapText="1"/>
    </xf>
    <xf numFmtId="0" fontId="43" fillId="35" borderId="377" xfId="0" applyFont="1" applyFill="1" applyBorder="1" applyAlignment="1">
      <alignment vertical="top" wrapText="1"/>
    </xf>
    <xf numFmtId="0" fontId="43" fillId="35" borderId="20" xfId="0" applyFont="1" applyFill="1" applyBorder="1" applyAlignment="1">
      <alignment vertical="top" wrapText="1"/>
    </xf>
    <xf numFmtId="0" fontId="43" fillId="35" borderId="78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27" fillId="0" borderId="0" xfId="0" applyFont="1" applyBorder="1"/>
    <xf numFmtId="0" fontId="43" fillId="0" borderId="215" xfId="0" applyFont="1" applyBorder="1" applyAlignment="1">
      <alignment horizontal="center"/>
    </xf>
    <xf numFmtId="0" fontId="43" fillId="0" borderId="17" xfId="0" applyFont="1" applyBorder="1"/>
    <xf numFmtId="0" fontId="43" fillId="0" borderId="17" xfId="0" applyFont="1" applyBorder="1" applyAlignment="1">
      <alignment horizontal="center"/>
    </xf>
    <xf numFmtId="0" fontId="27" fillId="0" borderId="214" xfId="0" applyFont="1" applyBorder="1"/>
    <xf numFmtId="0" fontId="43" fillId="0" borderId="214" xfId="0" applyFont="1" applyBorder="1"/>
    <xf numFmtId="0" fontId="43" fillId="0" borderId="167" xfId="0" applyFont="1" applyBorder="1"/>
    <xf numFmtId="0" fontId="43" fillId="0" borderId="12" xfId="0" applyFont="1" applyBorder="1"/>
    <xf numFmtId="0" fontId="43" fillId="0" borderId="139" xfId="0" applyFont="1" applyBorder="1"/>
    <xf numFmtId="0" fontId="27" fillId="0" borderId="214" xfId="0" applyFont="1" applyBorder="1" applyAlignment="1">
      <alignment horizontal="center"/>
    </xf>
    <xf numFmtId="0" fontId="43" fillId="0" borderId="214" xfId="0" applyFont="1" applyBorder="1" applyAlignment="1">
      <alignment horizontal="center"/>
    </xf>
    <xf numFmtId="0" fontId="43" fillId="0" borderId="167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139" xfId="0" applyFont="1" applyBorder="1" applyAlignment="1">
      <alignment horizontal="center"/>
    </xf>
    <xf numFmtId="0" fontId="43" fillId="0" borderId="28" xfId="0" applyFont="1" applyBorder="1" applyAlignment="1">
      <alignment horizontal="left"/>
    </xf>
    <xf numFmtId="0" fontId="43" fillId="0" borderId="28" xfId="0" applyFont="1" applyBorder="1"/>
    <xf numFmtId="0" fontId="43" fillId="0" borderId="44" xfId="0" applyFont="1" applyBorder="1"/>
    <xf numFmtId="0" fontId="43" fillId="27" borderId="256" xfId="40" applyFont="1" applyFill="1" applyBorder="1" applyProtection="1">
      <protection locked="0"/>
    </xf>
    <xf numFmtId="0" fontId="43" fillId="27" borderId="12" xfId="40" applyFont="1" applyFill="1" applyBorder="1" applyProtection="1">
      <protection locked="0"/>
    </xf>
    <xf numFmtId="0" fontId="43" fillId="43" borderId="10" xfId="40" applyFont="1" applyFill="1" applyBorder="1"/>
    <xf numFmtId="1" fontId="43" fillId="43" borderId="195" xfId="40" applyNumberFormat="1" applyFont="1" applyFill="1" applyBorder="1" applyAlignment="1">
      <alignment horizontal="left"/>
    </xf>
    <xf numFmtId="0" fontId="43" fillId="43" borderId="38" xfId="40" applyFont="1" applyFill="1" applyBorder="1" applyAlignment="1" applyProtection="1">
      <alignment horizontal="center" vertical="center"/>
      <protection locked="0"/>
    </xf>
    <xf numFmtId="0" fontId="43" fillId="0" borderId="269" xfId="40" applyFont="1" applyFill="1" applyBorder="1" applyProtection="1">
      <protection locked="0"/>
    </xf>
    <xf numFmtId="0" fontId="43" fillId="0" borderId="272" xfId="40" applyFont="1" applyFill="1" applyBorder="1" applyAlignment="1" applyProtection="1">
      <alignment horizontal="center"/>
      <protection locked="0"/>
    </xf>
    <xf numFmtId="0" fontId="43" fillId="43" borderId="223" xfId="0" applyFont="1" applyFill="1" applyBorder="1" applyAlignment="1" applyProtection="1">
      <alignment vertical="center" shrinkToFit="1"/>
      <protection locked="0"/>
    </xf>
    <xf numFmtId="1" fontId="43" fillId="43" borderId="355" xfId="40" applyNumberFormat="1" applyFont="1" applyFill="1" applyBorder="1" applyAlignment="1">
      <alignment horizontal="left"/>
    </xf>
    <xf numFmtId="0" fontId="43" fillId="43" borderId="38" xfId="41" applyFont="1" applyFill="1" applyBorder="1" applyAlignment="1" applyProtection="1">
      <alignment horizontal="center" vertical="center"/>
      <protection locked="0"/>
    </xf>
    <xf numFmtId="0" fontId="43" fillId="43" borderId="12" xfId="0" applyFont="1" applyFill="1" applyBorder="1"/>
    <xf numFmtId="1" fontId="43" fillId="43" borderId="358" xfId="40" applyNumberFormat="1" applyFont="1" applyFill="1" applyBorder="1" applyAlignment="1">
      <alignment horizontal="left"/>
    </xf>
    <xf numFmtId="1" fontId="27" fillId="0" borderId="351" xfId="40" applyNumberFormat="1" applyFont="1" applyBorder="1" applyAlignment="1">
      <alignment horizontal="center"/>
    </xf>
    <xf numFmtId="0" fontId="27" fillId="0" borderId="351" xfId="39" applyFont="1" applyBorder="1" applyAlignment="1" applyProtection="1">
      <alignment horizontal="center"/>
      <protection locked="0"/>
    </xf>
    <xf numFmtId="1" fontId="27" fillId="0" borderId="379" xfId="40" applyNumberFormat="1" applyFont="1" applyBorder="1" applyAlignment="1">
      <alignment horizontal="center"/>
    </xf>
    <xf numFmtId="0" fontId="27" fillId="0" borderId="360" xfId="39" applyFont="1" applyBorder="1" applyAlignment="1" applyProtection="1">
      <alignment horizontal="center"/>
      <protection locked="0"/>
    </xf>
    <xf numFmtId="1" fontId="27" fillId="0" borderId="381" xfId="40" applyNumberFormat="1" applyFont="1" applyBorder="1" applyAlignment="1">
      <alignment horizontal="center"/>
    </xf>
    <xf numFmtId="0" fontId="27" fillId="0" borderId="380" xfId="39" applyFont="1" applyBorder="1" applyAlignment="1" applyProtection="1">
      <alignment horizontal="center"/>
      <protection locked="0"/>
    </xf>
    <xf numFmtId="1" fontId="27" fillId="0" borderId="382" xfId="40" applyNumberFormat="1" applyFont="1" applyBorder="1" applyAlignment="1">
      <alignment horizontal="center"/>
    </xf>
    <xf numFmtId="0" fontId="3" fillId="0" borderId="265" xfId="0" applyFont="1" applyBorder="1"/>
    <xf numFmtId="0" fontId="43" fillId="0" borderId="160" xfId="0" applyFont="1" applyFill="1" applyBorder="1" applyAlignment="1" applyProtection="1">
      <alignment vertical="center" shrinkToFit="1"/>
      <protection locked="0"/>
    </xf>
    <xf numFmtId="0" fontId="43" fillId="24" borderId="384" xfId="40" applyFont="1" applyFill="1" applyBorder="1" applyAlignment="1">
      <alignment horizontal="center"/>
    </xf>
    <xf numFmtId="1" fontId="43" fillId="0" borderId="386" xfId="40" applyNumberFormat="1" applyFont="1" applyBorder="1" applyAlignment="1">
      <alignment horizontal="center"/>
    </xf>
    <xf numFmtId="1" fontId="43" fillId="0" borderId="387" xfId="40" applyNumberFormat="1" applyFont="1" applyBorder="1" applyAlignment="1">
      <alignment horizontal="center"/>
    </xf>
    <xf numFmtId="0" fontId="43" fillId="0" borderId="388" xfId="40" applyFont="1" applyBorder="1" applyAlignment="1" applyProtection="1">
      <alignment horizontal="center"/>
      <protection locked="0"/>
    </xf>
    <xf numFmtId="1" fontId="43" fillId="0" borderId="389" xfId="40" applyNumberFormat="1" applyFont="1" applyBorder="1" applyAlignment="1" applyProtection="1">
      <alignment horizontal="center"/>
      <protection locked="0"/>
    </xf>
    <xf numFmtId="1" fontId="43" fillId="0" borderId="390" xfId="40" applyNumberFormat="1" applyFont="1" applyBorder="1" applyAlignment="1">
      <alignment horizontal="center"/>
    </xf>
    <xf numFmtId="0" fontId="43" fillId="0" borderId="391" xfId="40" applyFont="1" applyBorder="1" applyAlignment="1" applyProtection="1">
      <alignment horizontal="center"/>
      <protection locked="0"/>
    </xf>
    <xf numFmtId="1" fontId="43" fillId="0" borderId="392" xfId="40" applyNumberFormat="1" applyFont="1" applyBorder="1" applyAlignment="1" applyProtection="1">
      <alignment horizontal="center"/>
      <protection locked="0"/>
    </xf>
    <xf numFmtId="1" fontId="43" fillId="0" borderId="388" xfId="40" applyNumberFormat="1" applyFont="1" applyBorder="1" applyAlignment="1" applyProtection="1">
      <alignment horizontal="center"/>
      <protection locked="0"/>
    </xf>
    <xf numFmtId="1" fontId="43" fillId="0" borderId="393" xfId="40" applyNumberFormat="1" applyFont="1" applyBorder="1" applyAlignment="1">
      <alignment horizontal="center"/>
    </xf>
    <xf numFmtId="0" fontId="43" fillId="0" borderId="394" xfId="40" applyFont="1" applyBorder="1" applyAlignment="1" applyProtection="1">
      <alignment horizontal="center"/>
      <protection locked="0"/>
    </xf>
    <xf numFmtId="0" fontId="43" fillId="0" borderId="395" xfId="40" applyFont="1" applyBorder="1" applyAlignment="1" applyProtection="1">
      <alignment horizontal="center"/>
      <protection locked="0"/>
    </xf>
    <xf numFmtId="1" fontId="43" fillId="0" borderId="396" xfId="40" applyNumberFormat="1" applyFont="1" applyBorder="1" applyAlignment="1">
      <alignment horizontal="center"/>
    </xf>
    <xf numFmtId="1" fontId="43" fillId="26" borderId="397" xfId="40" applyNumberFormat="1" applyFont="1" applyFill="1" applyBorder="1" applyAlignment="1">
      <alignment horizontal="center"/>
    </xf>
    <xf numFmtId="1" fontId="43" fillId="26" borderId="390" xfId="40" applyNumberFormat="1" applyFont="1" applyFill="1" applyBorder="1" applyAlignment="1">
      <alignment horizontal="center"/>
    </xf>
    <xf numFmtId="1" fontId="43" fillId="26" borderId="396" xfId="40" applyNumberFormat="1" applyFont="1" applyFill="1" applyBorder="1" applyAlignment="1">
      <alignment horizontal="center"/>
    </xf>
    <xf numFmtId="1" fontId="43" fillId="26" borderId="398" xfId="40" applyNumberFormat="1" applyFont="1" applyFill="1" applyBorder="1" applyAlignment="1">
      <alignment horizontal="center"/>
    </xf>
    <xf numFmtId="1" fontId="43" fillId="26" borderId="399" xfId="40" applyNumberFormat="1" applyFont="1" applyFill="1" applyBorder="1" applyAlignment="1">
      <alignment horizontal="center"/>
    </xf>
    <xf numFmtId="0" fontId="43" fillId="0" borderId="384" xfId="41" applyFont="1" applyBorder="1"/>
    <xf numFmtId="0" fontId="43" fillId="0" borderId="256" xfId="40" applyFont="1" applyFill="1" applyBorder="1" applyAlignment="1" applyProtection="1">
      <alignment horizontal="left"/>
      <protection locked="0"/>
    </xf>
    <xf numFmtId="0" fontId="43" fillId="0" borderId="57" xfId="41" applyFont="1" applyFill="1" applyBorder="1" applyAlignment="1" applyProtection="1">
      <alignment horizontal="center"/>
      <protection locked="0"/>
    </xf>
    <xf numFmtId="0" fontId="43" fillId="0" borderId="164" xfId="40" applyFont="1" applyFill="1" applyBorder="1"/>
    <xf numFmtId="0" fontId="43" fillId="0" borderId="10" xfId="49" applyFont="1" applyFill="1" applyBorder="1"/>
    <xf numFmtId="0" fontId="43" fillId="0" borderId="0" xfId="0" applyFont="1" applyFill="1"/>
    <xf numFmtId="1" fontId="43" fillId="26" borderId="399" xfId="40" applyNumberFormat="1" applyFont="1" applyFill="1" applyBorder="1" applyAlignment="1">
      <alignment horizontal="center" vertical="center" shrinkToFit="1"/>
    </xf>
    <xf numFmtId="1" fontId="43" fillId="0" borderId="192" xfId="40" applyNumberFormat="1" applyFont="1" applyFill="1" applyBorder="1" applyAlignment="1">
      <alignment horizontal="left"/>
    </xf>
    <xf numFmtId="1" fontId="43" fillId="0" borderId="355" xfId="40" applyNumberFormat="1" applyFont="1" applyFill="1" applyBorder="1" applyAlignment="1">
      <alignment horizontal="left"/>
    </xf>
    <xf numFmtId="0" fontId="27" fillId="0" borderId="400" xfId="39" applyFont="1" applyBorder="1" applyAlignment="1" applyProtection="1">
      <alignment horizontal="center"/>
      <protection locked="0"/>
    </xf>
    <xf numFmtId="0" fontId="43" fillId="0" borderId="40" xfId="0" applyFont="1" applyFill="1" applyBorder="1"/>
    <xf numFmtId="0" fontId="43" fillId="0" borderId="19" xfId="41" applyFont="1" applyFill="1" applyBorder="1" applyAlignment="1" applyProtection="1">
      <alignment horizontal="center" vertical="center"/>
      <protection locked="0"/>
    </xf>
    <xf numFmtId="0" fontId="43" fillId="24" borderId="401" xfId="40" applyFont="1" applyFill="1" applyBorder="1" applyAlignment="1">
      <alignment horizontal="center"/>
    </xf>
    <xf numFmtId="1" fontId="27" fillId="0" borderId="402" xfId="40" applyNumberFormat="1" applyFont="1" applyBorder="1" applyAlignment="1">
      <alignment horizontal="center"/>
    </xf>
    <xf numFmtId="0" fontId="43" fillId="0" borderId="73" xfId="40" applyFont="1" applyFill="1" applyBorder="1" applyProtection="1">
      <protection locked="0"/>
    </xf>
    <xf numFmtId="0" fontId="43" fillId="0" borderId="12" xfId="40" applyFont="1" applyFill="1" applyBorder="1" applyAlignment="1" applyProtection="1">
      <alignment horizontal="left" wrapText="1"/>
      <protection locked="0"/>
    </xf>
    <xf numFmtId="0" fontId="43" fillId="0" borderId="78" xfId="40" applyFont="1" applyFill="1" applyBorder="1" applyAlignment="1" applyProtection="1">
      <alignment horizontal="left"/>
      <protection locked="0"/>
    </xf>
    <xf numFmtId="1" fontId="43" fillId="0" borderId="383" xfId="40" applyNumberFormat="1" applyFont="1" applyFill="1" applyBorder="1" applyAlignment="1">
      <alignment horizontal="left"/>
    </xf>
    <xf numFmtId="1" fontId="43" fillId="0" borderId="19" xfId="40" applyNumberFormat="1" applyFont="1" applyFill="1" applyBorder="1" applyAlignment="1">
      <alignment horizontal="left"/>
    </xf>
    <xf numFmtId="0" fontId="43" fillId="0" borderId="15" xfId="40" applyFont="1" applyFill="1" applyBorder="1" applyAlignment="1" applyProtection="1">
      <alignment horizontal="center" vertical="center" wrapText="1"/>
      <protection locked="0"/>
    </xf>
    <xf numFmtId="0" fontId="43" fillId="0" borderId="394" xfId="40" applyFont="1" applyFill="1" applyBorder="1" applyProtection="1">
      <protection locked="0"/>
    </xf>
    <xf numFmtId="0" fontId="43" fillId="0" borderId="385" xfId="40" applyFont="1" applyFill="1" applyBorder="1" applyProtection="1">
      <protection locked="0"/>
    </xf>
    <xf numFmtId="0" fontId="43" fillId="0" borderId="384" xfId="41" applyFont="1" applyFill="1" applyBorder="1"/>
    <xf numFmtId="0" fontId="43" fillId="0" borderId="385" xfId="40" applyFont="1" applyFill="1" applyBorder="1" applyAlignment="1" applyProtection="1">
      <alignment wrapText="1"/>
      <protection locked="0"/>
    </xf>
    <xf numFmtId="0" fontId="43" fillId="43" borderId="15" xfId="40" applyFont="1" applyFill="1" applyBorder="1" applyAlignment="1" applyProtection="1">
      <alignment horizontal="center" vertical="center"/>
      <protection locked="0"/>
    </xf>
    <xf numFmtId="0" fontId="43" fillId="43" borderId="12" xfId="40" applyFont="1" applyFill="1" applyBorder="1" applyProtection="1">
      <protection locked="0"/>
    </xf>
    <xf numFmtId="0" fontId="43" fillId="43" borderId="223" xfId="40" applyFont="1" applyFill="1" applyBorder="1" applyProtection="1">
      <protection locked="0"/>
    </xf>
    <xf numFmtId="0" fontId="43" fillId="43" borderId="12" xfId="40" applyFont="1" applyFill="1" applyBorder="1" applyAlignment="1" applyProtection="1">
      <alignment horizontal="left"/>
      <protection locked="0"/>
    </xf>
    <xf numFmtId="0" fontId="43" fillId="0" borderId="360" xfId="0" applyFont="1" applyFill="1" applyBorder="1"/>
    <xf numFmtId="0" fontId="43" fillId="0" borderId="351" xfId="0" applyFont="1" applyFill="1" applyBorder="1"/>
    <xf numFmtId="0" fontId="43" fillId="0" borderId="388" xfId="0" applyFont="1" applyFill="1" applyBorder="1"/>
    <xf numFmtId="1" fontId="43" fillId="0" borderId="195" xfId="40" applyNumberFormat="1" applyFont="1" applyFill="1" applyBorder="1" applyAlignment="1">
      <alignment horizontal="left"/>
    </xf>
    <xf numFmtId="1" fontId="43" fillId="0" borderId="358" xfId="40" applyNumberFormat="1" applyFont="1" applyFill="1" applyBorder="1" applyAlignment="1">
      <alignment horizontal="left"/>
    </xf>
    <xf numFmtId="1" fontId="27" fillId="0" borderId="404" xfId="40" applyNumberFormat="1" applyFont="1" applyBorder="1" applyAlignment="1">
      <alignment horizontal="center"/>
    </xf>
    <xf numFmtId="1" fontId="27" fillId="0" borderId="41" xfId="40" applyNumberFormat="1" applyFont="1" applyBorder="1" applyAlignment="1">
      <alignment horizontal="center"/>
    </xf>
    <xf numFmtId="1" fontId="27" fillId="0" borderId="401" xfId="40" applyNumberFormat="1" applyFont="1" applyBorder="1" applyAlignment="1">
      <alignment horizontal="center"/>
    </xf>
    <xf numFmtId="0" fontId="27" fillId="0" borderId="401" xfId="39" applyFont="1" applyBorder="1" applyAlignment="1" applyProtection="1">
      <alignment horizontal="center"/>
      <protection locked="0"/>
    </xf>
    <xf numFmtId="0" fontId="27" fillId="0" borderId="40" xfId="39" applyFont="1" applyBorder="1" applyAlignment="1" applyProtection="1">
      <alignment horizontal="center"/>
      <protection locked="0"/>
    </xf>
    <xf numFmtId="1" fontId="27" fillId="43" borderId="192" xfId="40" applyNumberFormat="1" applyFont="1" applyFill="1" applyBorder="1" applyAlignment="1">
      <alignment horizontal="center"/>
    </xf>
    <xf numFmtId="0" fontId="27" fillId="43" borderId="193" xfId="39" applyFont="1" applyFill="1" applyBorder="1" applyAlignment="1" applyProtection="1">
      <alignment horizontal="center"/>
      <protection locked="0"/>
    </xf>
    <xf numFmtId="0" fontId="27" fillId="43" borderId="194" xfId="39" applyFont="1" applyFill="1" applyBorder="1" applyAlignment="1" applyProtection="1">
      <alignment horizontal="center"/>
      <protection locked="0"/>
    </xf>
    <xf numFmtId="1" fontId="43" fillId="0" borderId="405" xfId="40" applyNumberFormat="1" applyFont="1" applyBorder="1" applyAlignment="1">
      <alignment horizontal="left"/>
    </xf>
    <xf numFmtId="1" fontId="43" fillId="0" borderId="207" xfId="40" applyNumberFormat="1" applyFont="1" applyBorder="1" applyAlignment="1">
      <alignment horizontal="left"/>
    </xf>
    <xf numFmtId="1" fontId="43" fillId="43" borderId="406" xfId="40" applyNumberFormat="1" applyFont="1" applyFill="1" applyBorder="1" applyAlignment="1">
      <alignment horizontal="left"/>
    </xf>
    <xf numFmtId="1" fontId="43" fillId="43" borderId="403" xfId="40" applyNumberFormat="1" applyFont="1" applyFill="1" applyBorder="1" applyAlignment="1">
      <alignment horizontal="left"/>
    </xf>
    <xf numFmtId="0" fontId="43" fillId="43" borderId="78" xfId="0" applyFont="1" applyFill="1" applyBorder="1"/>
    <xf numFmtId="0" fontId="43" fillId="43" borderId="40" xfId="0" applyFont="1" applyFill="1" applyBorder="1"/>
    <xf numFmtId="0" fontId="43" fillId="43" borderId="19" xfId="41" applyFont="1" applyFill="1" applyBorder="1" applyAlignment="1" applyProtection="1">
      <alignment horizontal="center" vertical="center"/>
      <protection locked="0"/>
    </xf>
    <xf numFmtId="1" fontId="27" fillId="43" borderId="401" xfId="40" applyNumberFormat="1" applyFont="1" applyFill="1" applyBorder="1" applyAlignment="1">
      <alignment horizontal="center"/>
    </xf>
    <xf numFmtId="0" fontId="27" fillId="43" borderId="401" xfId="39" applyFont="1" applyFill="1" applyBorder="1" applyAlignment="1" applyProtection="1">
      <alignment horizontal="center"/>
      <protection locked="0"/>
    </xf>
    <xf numFmtId="1" fontId="27" fillId="0" borderId="407" xfId="40" applyNumberFormat="1" applyFont="1" applyBorder="1" applyAlignment="1">
      <alignment horizontal="center"/>
    </xf>
    <xf numFmtId="1" fontId="27" fillId="43" borderId="407" xfId="40" applyNumberFormat="1" applyFont="1" applyFill="1" applyBorder="1" applyAlignment="1">
      <alignment horizontal="center"/>
    </xf>
    <xf numFmtId="0" fontId="27" fillId="43" borderId="408" xfId="39" applyFont="1" applyFill="1" applyBorder="1" applyAlignment="1" applyProtection="1">
      <alignment horizontal="center"/>
      <protection locked="0"/>
    </xf>
    <xf numFmtId="0" fontId="27" fillId="0" borderId="408" xfId="39" applyFont="1" applyBorder="1" applyAlignment="1" applyProtection="1">
      <alignment horizontal="center"/>
      <protection locked="0"/>
    </xf>
    <xf numFmtId="1" fontId="43" fillId="43" borderId="383" xfId="40" applyNumberFormat="1" applyFont="1" applyFill="1" applyBorder="1" applyAlignment="1">
      <alignment horizontal="left"/>
    </xf>
    <xf numFmtId="1" fontId="43" fillId="43" borderId="409" xfId="40" applyNumberFormat="1" applyFont="1" applyFill="1" applyBorder="1" applyAlignment="1">
      <alignment horizontal="left"/>
    </xf>
    <xf numFmtId="0" fontId="43" fillId="43" borderId="408" xfId="0" applyFont="1" applyFill="1" applyBorder="1"/>
    <xf numFmtId="1" fontId="27" fillId="43" borderId="195" xfId="40" applyNumberFormat="1" applyFont="1" applyFill="1" applyBorder="1" applyAlignment="1">
      <alignment horizontal="center"/>
    </xf>
    <xf numFmtId="0" fontId="27" fillId="43" borderId="196" xfId="39" applyFont="1" applyFill="1" applyBorder="1" applyAlignment="1" applyProtection="1">
      <alignment horizontal="center"/>
      <protection locked="0"/>
    </xf>
    <xf numFmtId="0" fontId="27" fillId="43" borderId="197" xfId="39" applyFont="1" applyFill="1" applyBorder="1" applyAlignment="1" applyProtection="1">
      <alignment horizontal="center"/>
      <protection locked="0"/>
    </xf>
    <xf numFmtId="0" fontId="43" fillId="43" borderId="223" xfId="40" applyFont="1" applyFill="1" applyBorder="1"/>
    <xf numFmtId="0" fontId="43" fillId="43" borderId="183" xfId="0" applyFont="1" applyFill="1" applyBorder="1" applyAlignment="1" applyProtection="1">
      <alignment vertical="center" wrapText="1" shrinkToFit="1"/>
      <protection locked="0"/>
    </xf>
    <xf numFmtId="0" fontId="43" fillId="43" borderId="223" xfId="40" applyFont="1" applyFill="1" applyBorder="1" applyAlignment="1" applyProtection="1">
      <alignment horizontal="left"/>
      <protection locked="0"/>
    </xf>
    <xf numFmtId="1" fontId="43" fillId="43" borderId="106" xfId="40" applyNumberFormat="1" applyFont="1" applyFill="1" applyBorder="1" applyAlignment="1">
      <alignment horizontal="center"/>
    </xf>
    <xf numFmtId="0" fontId="44" fillId="26" borderId="86" xfId="40" applyFont="1" applyFill="1" applyBorder="1" applyAlignment="1">
      <alignment horizontal="center"/>
    </xf>
    <xf numFmtId="0" fontId="44" fillId="26" borderId="88" xfId="40" applyFont="1" applyFill="1" applyBorder="1" applyAlignment="1">
      <alignment horizontal="center"/>
    </xf>
    <xf numFmtId="0" fontId="44" fillId="26" borderId="87" xfId="40" applyFont="1" applyFill="1" applyBorder="1" applyAlignment="1">
      <alignment horizontal="center"/>
    </xf>
    <xf numFmtId="0" fontId="47" fillId="37" borderId="22" xfId="40" applyFont="1" applyFill="1" applyBorder="1" applyAlignment="1">
      <alignment horizontal="center" vertical="center" wrapText="1"/>
    </xf>
    <xf numFmtId="0" fontId="47" fillId="37" borderId="22" xfId="0" applyFont="1" applyFill="1" applyBorder="1" applyAlignment="1">
      <alignment vertical="center"/>
    </xf>
    <xf numFmtId="0" fontId="47" fillId="37" borderId="10" xfId="40" applyFont="1" applyFill="1" applyBorder="1" applyAlignment="1">
      <alignment horizontal="center" vertical="center" wrapText="1"/>
    </xf>
    <xf numFmtId="0" fontId="47" fillId="37" borderId="10" xfId="0" applyFont="1" applyFill="1" applyBorder="1" applyAlignment="1">
      <alignment horizontal="center" vertical="center" wrapText="1"/>
    </xf>
    <xf numFmtId="0" fontId="42" fillId="0" borderId="0" xfId="40" applyFont="1" applyAlignment="1">
      <alignment horizontal="center" vertical="center"/>
    </xf>
    <xf numFmtId="0" fontId="42" fillId="0" borderId="0" xfId="40" applyFont="1" applyAlignment="1" applyProtection="1">
      <alignment horizontal="center" vertical="center"/>
      <protection locked="0"/>
    </xf>
    <xf numFmtId="0" fontId="42" fillId="0" borderId="79" xfId="40" applyFont="1" applyBorder="1" applyAlignment="1">
      <alignment horizontal="center" vertical="center"/>
    </xf>
    <xf numFmtId="0" fontId="44" fillId="26" borderId="80" xfId="40" applyFont="1" applyFill="1" applyBorder="1" applyAlignment="1">
      <alignment horizontal="center" vertical="center" textRotation="90"/>
    </xf>
    <xf numFmtId="0" fontId="44" fillId="26" borderId="84" xfId="40" applyFont="1" applyFill="1" applyBorder="1" applyAlignment="1">
      <alignment horizontal="center" vertical="center" textRotation="90"/>
    </xf>
    <xf numFmtId="0" fontId="44" fillId="26" borderId="95" xfId="40" applyFont="1" applyFill="1" applyBorder="1" applyAlignment="1">
      <alignment horizontal="center" vertical="center" textRotation="90"/>
    </xf>
    <xf numFmtId="0" fontId="45" fillId="26" borderId="81" xfId="40" applyFont="1" applyFill="1" applyBorder="1" applyAlignment="1">
      <alignment horizontal="center" vertical="center" textRotation="90"/>
    </xf>
    <xf numFmtId="0" fontId="45" fillId="26" borderId="85" xfId="40" applyFont="1" applyFill="1" applyBorder="1" applyAlignment="1">
      <alignment horizontal="center" vertical="center" textRotation="90"/>
    </xf>
    <xf numFmtId="0" fontId="45" fillId="26" borderId="96" xfId="40" applyFont="1" applyFill="1" applyBorder="1" applyAlignment="1">
      <alignment horizontal="center" vertical="center" textRotation="90"/>
    </xf>
    <xf numFmtId="0" fontId="46" fillId="26" borderId="200" xfId="40" applyFont="1" applyFill="1" applyBorder="1" applyAlignment="1">
      <alignment horizontal="center" vertical="center"/>
    </xf>
    <xf numFmtId="0" fontId="46" fillId="26" borderId="201" xfId="40" applyFont="1" applyFill="1" applyBorder="1" applyAlignment="1">
      <alignment horizontal="center" vertical="center"/>
    </xf>
    <xf numFmtId="0" fontId="46" fillId="26" borderId="202" xfId="40" applyFont="1" applyFill="1" applyBorder="1" applyAlignment="1">
      <alignment horizontal="center" vertical="center"/>
    </xf>
    <xf numFmtId="0" fontId="44" fillId="26" borderId="42" xfId="40" applyFont="1" applyFill="1" applyBorder="1" applyAlignment="1">
      <alignment horizontal="center" vertical="center" wrapText="1"/>
    </xf>
    <xf numFmtId="0" fontId="44" fillId="26" borderId="56" xfId="40" applyFont="1" applyFill="1" applyBorder="1" applyAlignment="1">
      <alignment horizontal="center" vertical="center" wrapText="1"/>
    </xf>
    <xf numFmtId="0" fontId="44" fillId="26" borderId="82" xfId="40" applyFont="1" applyFill="1" applyBorder="1" applyAlignment="1">
      <alignment horizontal="center" vertical="center"/>
    </xf>
    <xf numFmtId="0" fontId="44" fillId="26" borderId="83" xfId="40" applyFont="1" applyFill="1" applyBorder="1" applyAlignment="1">
      <alignment horizontal="center" vertical="center"/>
    </xf>
    <xf numFmtId="0" fontId="44" fillId="26" borderId="86" xfId="40" applyFont="1" applyFill="1" applyBorder="1" applyAlignment="1">
      <alignment horizontal="center" vertical="center"/>
    </xf>
    <xf numFmtId="0" fontId="44" fillId="26" borderId="89" xfId="40" applyFont="1" applyFill="1" applyBorder="1" applyAlignment="1">
      <alignment horizontal="center" vertical="center"/>
    </xf>
    <xf numFmtId="0" fontId="44" fillId="26" borderId="92" xfId="40" applyFont="1" applyFill="1" applyBorder="1" applyAlignment="1">
      <alignment horizontal="center" textRotation="90"/>
    </xf>
    <xf numFmtId="0" fontId="44" fillId="26" borderId="99" xfId="40" applyFont="1" applyFill="1" applyBorder="1" applyAlignment="1">
      <alignment horizontal="center" textRotation="90"/>
    </xf>
    <xf numFmtId="0" fontId="48" fillId="26" borderId="94" xfId="40" applyFont="1" applyFill="1" applyBorder="1" applyAlignment="1">
      <alignment horizontal="center" textRotation="90" wrapText="1"/>
    </xf>
    <xf numFmtId="0" fontId="48" fillId="26" borderId="101" xfId="40" applyFont="1" applyFill="1" applyBorder="1" applyAlignment="1">
      <alignment horizontal="center" textRotation="90" wrapText="1"/>
    </xf>
    <xf numFmtId="0" fontId="51" fillId="26" borderId="326" xfId="40" applyFont="1" applyFill="1" applyBorder="1" applyAlignment="1">
      <alignment horizontal="center"/>
    </xf>
    <xf numFmtId="0" fontId="51" fillId="26" borderId="104" xfId="40" applyFont="1" applyFill="1" applyBorder="1" applyAlignment="1">
      <alignment horizontal="center"/>
    </xf>
    <xf numFmtId="0" fontId="51" fillId="26" borderId="105" xfId="40" applyFont="1" applyFill="1" applyBorder="1" applyAlignment="1">
      <alignment horizontal="center"/>
    </xf>
    <xf numFmtId="0" fontId="44" fillId="26" borderId="93" xfId="40" applyFont="1" applyFill="1" applyBorder="1" applyAlignment="1">
      <alignment horizontal="center" textRotation="90" wrapText="1"/>
    </xf>
    <xf numFmtId="0" fontId="44" fillId="26" borderId="100" xfId="40" applyFont="1" applyFill="1" applyBorder="1" applyAlignment="1">
      <alignment horizontal="center" textRotation="90" wrapText="1"/>
    </xf>
    <xf numFmtId="1" fontId="44" fillId="26" borderId="124" xfId="40" applyNumberFormat="1" applyFont="1" applyFill="1" applyBorder="1" applyAlignment="1">
      <alignment horizontal="center" vertical="center"/>
    </xf>
    <xf numFmtId="1" fontId="44" fillId="26" borderId="125" xfId="40" applyNumberFormat="1" applyFont="1" applyFill="1" applyBorder="1" applyAlignment="1">
      <alignment horizontal="center" vertical="center"/>
    </xf>
    <xf numFmtId="0" fontId="43" fillId="26" borderId="130" xfId="40" applyFont="1" applyFill="1" applyBorder="1" applyAlignment="1">
      <alignment horizontal="left" vertical="center" wrapText="1"/>
    </xf>
    <xf numFmtId="0" fontId="43" fillId="26" borderId="131" xfId="40" applyFont="1" applyFill="1" applyBorder="1" applyAlignment="1">
      <alignment horizontal="left" vertical="center" wrapText="1"/>
    </xf>
    <xf numFmtId="0" fontId="44" fillId="26" borderId="129" xfId="40" applyFont="1" applyFill="1" applyBorder="1" applyAlignment="1">
      <alignment horizontal="center" textRotation="90" wrapText="1"/>
    </xf>
    <xf numFmtId="0" fontId="44" fillId="26" borderId="202" xfId="40" applyFont="1" applyFill="1" applyBorder="1" applyAlignment="1">
      <alignment horizontal="center" textRotation="90" wrapText="1"/>
    </xf>
    <xf numFmtId="0" fontId="51" fillId="26" borderId="104" xfId="40" applyFont="1" applyFill="1" applyBorder="1" applyAlignment="1">
      <alignment horizontal="center" vertical="center"/>
    </xf>
    <xf numFmtId="0" fontId="44" fillId="0" borderId="215" xfId="40" applyFont="1" applyBorder="1" applyAlignment="1">
      <alignment horizontal="center"/>
    </xf>
    <xf numFmtId="0" fontId="47" fillId="37" borderId="224" xfId="40" applyFont="1" applyFill="1" applyBorder="1" applyAlignment="1">
      <alignment horizontal="center" vertical="center" wrapText="1"/>
    </xf>
    <xf numFmtId="0" fontId="47" fillId="37" borderId="24" xfId="40" applyFont="1" applyFill="1" applyBorder="1" applyAlignment="1">
      <alignment horizontal="center" vertical="center" wrapText="1"/>
    </xf>
    <xf numFmtId="0" fontId="47" fillId="37" borderId="57" xfId="40" applyFont="1" applyFill="1" applyBorder="1" applyAlignment="1">
      <alignment horizontal="center" vertical="center" wrapText="1"/>
    </xf>
    <xf numFmtId="0" fontId="42" fillId="0" borderId="264" xfId="40" applyFont="1" applyBorder="1" applyAlignment="1">
      <alignment horizontal="center" vertical="center"/>
    </xf>
    <xf numFmtId="0" fontId="42" fillId="0" borderId="45" xfId="4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6" fillId="24" borderId="45" xfId="41" applyFont="1" applyFill="1" applyBorder="1" applyAlignment="1">
      <alignment horizontal="center" vertical="center"/>
    </xf>
    <xf numFmtId="0" fontId="46" fillId="24" borderId="0" xfId="41" applyFont="1" applyFill="1" applyAlignment="1">
      <alignment horizontal="center" vertical="center"/>
    </xf>
    <xf numFmtId="0" fontId="43" fillId="24" borderId="60" xfId="48" applyFont="1" applyFill="1" applyBorder="1" applyAlignment="1">
      <alignment horizontal="center" vertical="center"/>
    </xf>
    <xf numFmtId="0" fontId="27" fillId="0" borderId="52" xfId="4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42" fillId="0" borderId="265" xfId="40" applyFont="1" applyBorder="1" applyAlignment="1" applyProtection="1">
      <alignment horizontal="center" vertical="center"/>
      <protection locked="0"/>
    </xf>
    <xf numFmtId="0" fontId="47" fillId="24" borderId="215" xfId="41" applyFont="1" applyFill="1" applyBorder="1" applyAlignment="1">
      <alignment horizontal="center" textRotation="90"/>
    </xf>
    <xf numFmtId="0" fontId="43" fillId="24" borderId="17" xfId="48" applyFont="1" applyFill="1" applyBorder="1" applyAlignment="1">
      <alignment horizontal="center"/>
    </xf>
    <xf numFmtId="0" fontId="44" fillId="25" borderId="45" xfId="48" applyFont="1" applyFill="1" applyBorder="1" applyAlignment="1">
      <alignment horizontal="center" vertical="center"/>
    </xf>
    <xf numFmtId="0" fontId="44" fillId="25" borderId="46" xfId="48" applyFont="1" applyFill="1" applyBorder="1" applyAlignment="1">
      <alignment horizontal="center" vertical="center"/>
    </xf>
    <xf numFmtId="0" fontId="44" fillId="25" borderId="19" xfId="48" applyFont="1" applyFill="1" applyBorder="1" applyAlignment="1">
      <alignment horizontal="center" vertical="center"/>
    </xf>
    <xf numFmtId="0" fontId="44" fillId="25" borderId="39" xfId="48" applyFont="1" applyFill="1" applyBorder="1" applyAlignment="1">
      <alignment horizontal="center" vertical="center"/>
    </xf>
    <xf numFmtId="0" fontId="56" fillId="25" borderId="0" xfId="41" applyFont="1" applyFill="1" applyAlignment="1">
      <alignment horizontal="center" textRotation="90"/>
    </xf>
    <xf numFmtId="0" fontId="47" fillId="24" borderId="217" xfId="48" applyFont="1" applyFill="1" applyBorder="1" applyAlignment="1">
      <alignment horizontal="center" textRotation="90"/>
    </xf>
    <xf numFmtId="0" fontId="47" fillId="0" borderId="188" xfId="0" applyFont="1" applyBorder="1" applyAlignment="1">
      <alignment horizontal="center" textRotation="90"/>
    </xf>
    <xf numFmtId="0" fontId="47" fillId="24" borderId="224" xfId="41" applyFont="1" applyFill="1" applyBorder="1" applyAlignment="1">
      <alignment horizontal="center" textRotation="90"/>
    </xf>
    <xf numFmtId="0" fontId="47" fillId="24" borderId="262" xfId="41" applyFont="1" applyFill="1" applyBorder="1" applyAlignment="1">
      <alignment horizontal="center" textRotation="90"/>
    </xf>
    <xf numFmtId="0" fontId="47" fillId="24" borderId="217" xfId="41" applyFont="1" applyFill="1" applyBorder="1" applyAlignment="1">
      <alignment horizontal="center" textRotation="90"/>
    </xf>
    <xf numFmtId="0" fontId="47" fillId="24" borderId="263" xfId="41" applyFont="1" applyFill="1" applyBorder="1" applyAlignment="1">
      <alignment horizontal="center" textRotation="90"/>
    </xf>
    <xf numFmtId="1" fontId="51" fillId="26" borderId="315" xfId="40" applyNumberFormat="1" applyFont="1" applyFill="1" applyBorder="1" applyAlignment="1">
      <alignment horizontal="center"/>
    </xf>
    <xf numFmtId="1" fontId="51" fillId="26" borderId="269" xfId="40" applyNumberFormat="1" applyFont="1" applyFill="1" applyBorder="1" applyAlignment="1">
      <alignment horizontal="center"/>
    </xf>
    <xf numFmtId="1" fontId="51" fillId="26" borderId="242" xfId="40" applyNumberFormat="1" applyFont="1" applyFill="1" applyBorder="1" applyAlignment="1">
      <alignment horizontal="center"/>
    </xf>
    <xf numFmtId="0" fontId="47" fillId="24" borderId="28" xfId="41" applyFont="1" applyFill="1" applyBorder="1" applyAlignment="1">
      <alignment horizontal="center" textRotation="90"/>
    </xf>
    <xf numFmtId="0" fontId="43" fillId="24" borderId="44" xfId="48" applyFont="1" applyFill="1" applyBorder="1" applyAlignment="1">
      <alignment horizontal="center"/>
    </xf>
    <xf numFmtId="0" fontId="47" fillId="24" borderId="223" xfId="41" applyFont="1" applyFill="1" applyBorder="1" applyAlignment="1">
      <alignment horizontal="center" textRotation="90"/>
    </xf>
    <xf numFmtId="0" fontId="43" fillId="24" borderId="47" xfId="48" applyFont="1" applyFill="1" applyBorder="1" applyAlignment="1">
      <alignment horizontal="center"/>
    </xf>
    <xf numFmtId="0" fontId="47" fillId="24" borderId="12" xfId="41" applyFont="1" applyFill="1" applyBorder="1" applyAlignment="1">
      <alignment horizontal="center" textRotation="90"/>
    </xf>
    <xf numFmtId="0" fontId="43" fillId="24" borderId="139" xfId="48" applyFont="1" applyFill="1" applyBorder="1" applyAlignment="1">
      <alignment horizontal="center"/>
    </xf>
    <xf numFmtId="0" fontId="58" fillId="26" borderId="266" xfId="40" applyFont="1" applyFill="1" applyBorder="1" applyAlignment="1">
      <alignment horizontal="center" vertical="center" textRotation="90" wrapText="1"/>
    </xf>
    <xf numFmtId="0" fontId="58" fillId="26" borderId="267" xfId="40" applyFont="1" applyFill="1" applyBorder="1" applyAlignment="1">
      <alignment horizontal="center" vertical="center" textRotation="90" wrapText="1"/>
    </xf>
    <xf numFmtId="0" fontId="43" fillId="0" borderId="0" xfId="0" applyFont="1" applyAlignment="1" applyProtection="1">
      <alignment horizontal="center" vertical="center"/>
      <protection locked="0"/>
    </xf>
    <xf numFmtId="0" fontId="42" fillId="0" borderId="265" xfId="4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24" borderId="68" xfId="48" applyFont="1" applyFill="1" applyBorder="1" applyAlignment="1">
      <alignment horizontal="center" vertical="center" wrapText="1"/>
    </xf>
    <xf numFmtId="0" fontId="47" fillId="24" borderId="18" xfId="41" applyFont="1" applyFill="1" applyBorder="1" applyAlignment="1">
      <alignment horizontal="center"/>
    </xf>
    <xf numFmtId="0" fontId="47" fillId="24" borderId="37" xfId="41" applyFont="1" applyFill="1" applyBorder="1" applyAlignment="1">
      <alignment horizontal="center"/>
    </xf>
    <xf numFmtId="0" fontId="47" fillId="24" borderId="35" xfId="41" applyFont="1" applyFill="1" applyBorder="1" applyAlignment="1">
      <alignment horizontal="center"/>
    </xf>
    <xf numFmtId="0" fontId="44" fillId="24" borderId="62" xfId="41" applyFont="1" applyFill="1" applyBorder="1" applyAlignment="1">
      <alignment horizontal="center" vertical="center" textRotation="90"/>
    </xf>
    <xf numFmtId="0" fontId="44" fillId="24" borderId="63" xfId="41" applyFont="1" applyFill="1" applyBorder="1" applyAlignment="1">
      <alignment horizontal="center" vertical="center" textRotation="90"/>
    </xf>
    <xf numFmtId="0" fontId="44" fillId="24" borderId="64" xfId="41" applyFont="1" applyFill="1" applyBorder="1" applyAlignment="1">
      <alignment horizontal="center" vertical="center" textRotation="90"/>
    </xf>
    <xf numFmtId="0" fontId="45" fillId="24" borderId="65" xfId="41" applyFont="1" applyFill="1" applyBorder="1" applyAlignment="1">
      <alignment horizontal="center" vertical="center" textRotation="90"/>
    </xf>
    <xf numFmtId="0" fontId="45" fillId="24" borderId="66" xfId="41" applyFont="1" applyFill="1" applyBorder="1" applyAlignment="1">
      <alignment horizontal="center" vertical="center" textRotation="90"/>
    </xf>
    <xf numFmtId="0" fontId="45" fillId="24" borderId="67" xfId="41" applyFont="1" applyFill="1" applyBorder="1" applyAlignment="1">
      <alignment horizontal="center" vertical="center" textRotation="90"/>
    </xf>
    <xf numFmtId="0" fontId="54" fillId="24" borderId="58" xfId="40" applyFont="1" applyFill="1" applyBorder="1" applyAlignment="1">
      <alignment horizontal="center" vertical="center"/>
    </xf>
    <xf numFmtId="0" fontId="54" fillId="24" borderId="32" xfId="40" applyFont="1" applyFill="1" applyBorder="1" applyAlignment="1">
      <alignment horizontal="center" vertical="center"/>
    </xf>
    <xf numFmtId="0" fontId="54" fillId="24" borderId="207" xfId="40" applyFont="1" applyFill="1" applyBorder="1" applyAlignment="1">
      <alignment horizontal="center" vertical="center"/>
    </xf>
    <xf numFmtId="1" fontId="49" fillId="24" borderId="277" xfId="41" applyNumberFormat="1" applyFont="1" applyFill="1" applyBorder="1" applyAlignment="1">
      <alignment horizontal="center" vertical="center"/>
    </xf>
    <xf numFmtId="1" fontId="49" fillId="24" borderId="60" xfId="41" applyNumberFormat="1" applyFont="1" applyFill="1" applyBorder="1" applyAlignment="1">
      <alignment horizontal="center" vertical="center"/>
    </xf>
    <xf numFmtId="1" fontId="51" fillId="26" borderId="316" xfId="40" applyNumberFormat="1" applyFont="1" applyFill="1" applyBorder="1" applyAlignment="1">
      <alignment horizontal="center"/>
    </xf>
    <xf numFmtId="1" fontId="51" fillId="26" borderId="180" xfId="40" applyNumberFormat="1" applyFont="1" applyFill="1" applyBorder="1" applyAlignment="1">
      <alignment horizontal="center"/>
    </xf>
    <xf numFmtId="1" fontId="51" fillId="26" borderId="319" xfId="40" applyNumberFormat="1" applyFont="1" applyFill="1" applyBorder="1" applyAlignment="1">
      <alignment horizontal="center"/>
    </xf>
    <xf numFmtId="0" fontId="43" fillId="25" borderId="41" xfId="40" applyFont="1" applyFill="1" applyBorder="1" applyAlignment="1">
      <alignment horizontal="center"/>
    </xf>
    <xf numFmtId="0" fontId="43" fillId="25" borderId="20" xfId="40" applyFont="1" applyFill="1" applyBorder="1" applyAlignment="1">
      <alignment horizontal="center"/>
    </xf>
    <xf numFmtId="0" fontId="43" fillId="25" borderId="21" xfId="40" applyFont="1" applyFill="1" applyBorder="1" applyAlignment="1">
      <alignment horizontal="center"/>
    </xf>
    <xf numFmtId="0" fontId="54" fillId="24" borderId="233" xfId="40" applyFont="1" applyFill="1" applyBorder="1" applyAlignment="1">
      <alignment horizontal="center" vertical="center"/>
    </xf>
    <xf numFmtId="0" fontId="54" fillId="24" borderId="19" xfId="40" applyFont="1" applyFill="1" applyBorder="1" applyAlignment="1">
      <alignment horizontal="center" vertical="center"/>
    </xf>
    <xf numFmtId="0" fontId="54" fillId="24" borderId="234" xfId="40" applyFont="1" applyFill="1" applyBorder="1" applyAlignment="1">
      <alignment horizontal="center" vertical="center"/>
    </xf>
    <xf numFmtId="1" fontId="51" fillId="26" borderId="261" xfId="40" applyNumberFormat="1" applyFont="1" applyFill="1" applyBorder="1" applyAlignment="1">
      <alignment horizontal="center"/>
    </xf>
    <xf numFmtId="1" fontId="51" fillId="26" borderId="217" xfId="40" applyNumberFormat="1" applyFont="1" applyFill="1" applyBorder="1" applyAlignment="1">
      <alignment horizontal="center"/>
    </xf>
    <xf numFmtId="0" fontId="47" fillId="25" borderId="276" xfId="0" applyFont="1" applyFill="1" applyBorder="1" applyAlignment="1">
      <alignment horizontal="center"/>
    </xf>
    <xf numFmtId="0" fontId="47" fillId="25" borderId="59" xfId="0" applyFont="1" applyFill="1" applyBorder="1" applyAlignment="1">
      <alignment horizontal="center"/>
    </xf>
    <xf numFmtId="0" fontId="47" fillId="37" borderId="10" xfId="0" applyFont="1" applyFill="1" applyBorder="1" applyAlignment="1">
      <alignment vertical="center"/>
    </xf>
    <xf numFmtId="0" fontId="54" fillId="24" borderId="166" xfId="41" applyFont="1" applyFill="1" applyBorder="1" applyAlignment="1">
      <alignment horizontal="center" vertical="center"/>
    </xf>
    <xf numFmtId="0" fontId="54" fillId="24" borderId="349" xfId="41" applyFont="1" applyFill="1" applyBorder="1" applyAlignment="1">
      <alignment horizontal="center" vertical="center"/>
    </xf>
    <xf numFmtId="0" fontId="54" fillId="24" borderId="19" xfId="41" applyFont="1" applyFill="1" applyBorder="1" applyAlignment="1">
      <alignment horizontal="center" vertical="center"/>
    </xf>
    <xf numFmtId="0" fontId="54" fillId="24" borderId="39" xfId="41" applyFont="1" applyFill="1" applyBorder="1" applyAlignment="1">
      <alignment horizontal="center" vertical="center"/>
    </xf>
    <xf numFmtId="0" fontId="47" fillId="24" borderId="10" xfId="41" applyFont="1" applyFill="1" applyBorder="1" applyAlignment="1">
      <alignment horizontal="center" textRotation="90"/>
    </xf>
    <xf numFmtId="0" fontId="44" fillId="24" borderId="52" xfId="41" applyFont="1" applyFill="1" applyBorder="1" applyAlignment="1">
      <alignment horizontal="center"/>
    </xf>
    <xf numFmtId="0" fontId="44" fillId="24" borderId="42" xfId="41" applyFont="1" applyFill="1" applyBorder="1" applyAlignment="1">
      <alignment horizontal="center"/>
    </xf>
    <xf numFmtId="0" fontId="44" fillId="24" borderId="56" xfId="41" applyFont="1" applyFill="1" applyBorder="1" applyAlignment="1">
      <alignment horizontal="center"/>
    </xf>
    <xf numFmtId="0" fontId="47" fillId="24" borderId="33" xfId="41" applyFont="1" applyFill="1" applyBorder="1" applyAlignment="1">
      <alignment horizontal="center" textRotation="90"/>
    </xf>
    <xf numFmtId="0" fontId="58" fillId="26" borderId="150" xfId="40" applyFont="1" applyFill="1" applyBorder="1" applyAlignment="1">
      <alignment horizontal="center" vertical="center" textRotation="90" wrapText="1"/>
    </xf>
    <xf numFmtId="0" fontId="58" fillId="26" borderId="151" xfId="40" applyFont="1" applyFill="1" applyBorder="1" applyAlignment="1">
      <alignment horizontal="center" vertical="center" textRotation="90" wrapText="1"/>
    </xf>
    <xf numFmtId="0" fontId="43" fillId="24" borderId="19" xfId="48" applyFont="1" applyFill="1" applyBorder="1" applyAlignment="1">
      <alignment horizontal="center" vertical="center"/>
    </xf>
    <xf numFmtId="0" fontId="43" fillId="24" borderId="169" xfId="48" applyFont="1" applyFill="1" applyBorder="1" applyAlignment="1">
      <alignment horizontal="center" vertical="center"/>
    </xf>
    <xf numFmtId="0" fontId="43" fillId="24" borderId="86" xfId="48" applyFont="1" applyFill="1" applyBorder="1" applyAlignment="1">
      <alignment horizontal="center" vertical="center"/>
    </xf>
    <xf numFmtId="0" fontId="43" fillId="24" borderId="145" xfId="48" applyFont="1" applyFill="1" applyBorder="1" applyAlignment="1">
      <alignment horizontal="center" vertical="center"/>
    </xf>
    <xf numFmtId="0" fontId="47" fillId="25" borderId="19" xfId="0" applyFont="1" applyFill="1" applyBorder="1" applyAlignment="1">
      <alignment horizontal="center"/>
    </xf>
    <xf numFmtId="0" fontId="47" fillId="25" borderId="41" xfId="0" applyFont="1" applyFill="1" applyBorder="1" applyAlignment="1">
      <alignment horizontal="center"/>
    </xf>
    <xf numFmtId="1" fontId="49" fillId="24" borderId="38" xfId="41" applyNumberFormat="1" applyFont="1" applyFill="1" applyBorder="1" applyAlignment="1">
      <alignment horizontal="center" vertical="center"/>
    </xf>
    <xf numFmtId="1" fontId="49" fillId="24" borderId="34" xfId="41" applyNumberFormat="1" applyFont="1" applyFill="1" applyBorder="1" applyAlignment="1">
      <alignment horizontal="center" vertical="center"/>
    </xf>
    <xf numFmtId="0" fontId="44" fillId="0" borderId="215" xfId="0" applyFont="1" applyBorder="1" applyAlignment="1">
      <alignment horizontal="center"/>
    </xf>
    <xf numFmtId="0" fontId="44" fillId="0" borderId="223" xfId="0" applyFont="1" applyBorder="1" applyAlignment="1">
      <alignment horizontal="center"/>
    </xf>
    <xf numFmtId="0" fontId="44" fillId="0" borderId="269" xfId="0" applyFont="1" applyBorder="1" applyAlignment="1">
      <alignment horizontal="center"/>
    </xf>
    <xf numFmtId="0" fontId="44" fillId="0" borderId="214" xfId="0" applyFont="1" applyBorder="1" applyAlignment="1">
      <alignment horizontal="center"/>
    </xf>
    <xf numFmtId="0" fontId="38" fillId="37" borderId="10" xfId="40" applyFont="1" applyFill="1" applyBorder="1" applyAlignment="1">
      <alignment horizontal="center" vertical="center" wrapText="1"/>
    </xf>
    <xf numFmtId="0" fontId="26" fillId="37" borderId="10" xfId="0" applyFont="1" applyFill="1" applyBorder="1" applyAlignment="1">
      <alignment vertical="center"/>
    </xf>
    <xf numFmtId="0" fontId="26" fillId="37" borderId="10" xfId="0" applyFont="1" applyFill="1" applyBorder="1" applyAlignment="1">
      <alignment horizontal="center" vertical="center" wrapText="1"/>
    </xf>
    <xf numFmtId="0" fontId="24" fillId="24" borderId="62" xfId="41" applyFont="1" applyFill="1" applyBorder="1" applyAlignment="1">
      <alignment horizontal="center" vertical="center" textRotation="90"/>
    </xf>
    <xf numFmtId="0" fontId="24" fillId="24" borderId="63" xfId="41" applyFont="1" applyFill="1" applyBorder="1" applyAlignment="1">
      <alignment horizontal="center" vertical="center" textRotation="90"/>
    </xf>
    <xf numFmtId="0" fontId="24" fillId="24" borderId="64" xfId="41" applyFont="1" applyFill="1" applyBorder="1" applyAlignment="1">
      <alignment horizontal="center" vertical="center" textRotation="90"/>
    </xf>
    <xf numFmtId="0" fontId="25" fillId="24" borderId="65" xfId="41" applyFont="1" applyFill="1" applyBorder="1" applyAlignment="1">
      <alignment horizontal="center" vertical="center" textRotation="90"/>
    </xf>
    <xf numFmtId="0" fontId="25" fillId="24" borderId="66" xfId="41" applyFont="1" applyFill="1" applyBorder="1" applyAlignment="1">
      <alignment horizontal="center" vertical="center" textRotation="90"/>
    </xf>
    <xf numFmtId="0" fontId="25" fillId="24" borderId="67" xfId="41" applyFont="1" applyFill="1" applyBorder="1" applyAlignment="1">
      <alignment horizontal="center" vertical="center" textRotation="90"/>
    </xf>
    <xf numFmtId="0" fontId="23" fillId="24" borderId="45" xfId="41" applyFont="1" applyFill="1" applyBorder="1" applyAlignment="1">
      <alignment horizontal="center" vertical="center"/>
    </xf>
    <xf numFmtId="0" fontId="23" fillId="24" borderId="0" xfId="41" applyFont="1" applyFill="1" applyAlignment="1">
      <alignment horizontal="center" vertical="center"/>
    </xf>
    <xf numFmtId="0" fontId="3" fillId="24" borderId="60" xfId="48" applyFill="1" applyBorder="1" applyAlignment="1">
      <alignment horizontal="center" vertical="center"/>
    </xf>
    <xf numFmtId="0" fontId="3" fillId="24" borderId="68" xfId="48" applyFill="1" applyBorder="1" applyAlignment="1">
      <alignment horizontal="center" vertical="center" wrapText="1"/>
    </xf>
    <xf numFmtId="0" fontId="26" fillId="24" borderId="12" xfId="41" applyFont="1" applyFill="1" applyBorder="1" applyAlignment="1">
      <alignment horizontal="center" textRotation="90"/>
    </xf>
    <xf numFmtId="0" fontId="3" fillId="24" borderId="139" xfId="48" applyFill="1" applyBorder="1" applyAlignment="1">
      <alignment horizontal="center"/>
    </xf>
    <xf numFmtId="0" fontId="26" fillId="24" borderId="18" xfId="41" applyFont="1" applyFill="1" applyBorder="1" applyAlignment="1">
      <alignment horizontal="center"/>
    </xf>
    <xf numFmtId="0" fontId="26" fillId="24" borderId="37" xfId="41" applyFont="1" applyFill="1" applyBorder="1" applyAlignment="1">
      <alignment horizontal="center"/>
    </xf>
    <xf numFmtId="0" fontId="26" fillId="24" borderId="35" xfId="41" applyFont="1" applyFill="1" applyBorder="1" applyAlignment="1">
      <alignment horizontal="center"/>
    </xf>
    <xf numFmtId="0" fontId="26" fillId="24" borderId="10" xfId="41" applyFont="1" applyFill="1" applyBorder="1" applyAlignment="1">
      <alignment horizontal="center" textRotation="90"/>
    </xf>
    <xf numFmtId="0" fontId="3" fillId="24" borderId="17" xfId="48" applyFill="1" applyBorder="1" applyAlignment="1">
      <alignment horizontal="center"/>
    </xf>
    <xf numFmtId="0" fontId="54" fillId="24" borderId="32" xfId="41" applyFont="1" applyFill="1" applyBorder="1" applyAlignment="1">
      <alignment horizontal="center" vertical="center"/>
    </xf>
    <xf numFmtId="0" fontId="54" fillId="24" borderId="296" xfId="41" applyFont="1" applyFill="1" applyBorder="1" applyAlignment="1">
      <alignment horizontal="center" vertical="center"/>
    </xf>
    <xf numFmtId="0" fontId="33" fillId="26" borderId="150" xfId="40" applyFont="1" applyFill="1" applyBorder="1" applyAlignment="1">
      <alignment horizontal="center" vertical="center" textRotation="90" wrapText="1"/>
    </xf>
    <xf numFmtId="0" fontId="33" fillId="26" borderId="151" xfId="40" applyFont="1" applyFill="1" applyBorder="1" applyAlignment="1">
      <alignment horizontal="center" vertical="center" textRotation="90" wrapText="1"/>
    </xf>
    <xf numFmtId="0" fontId="54" fillId="24" borderId="169" xfId="41" applyFont="1" applyFill="1" applyBorder="1" applyAlignment="1">
      <alignment horizontal="center" vertical="center"/>
    </xf>
    <xf numFmtId="0" fontId="54" fillId="24" borderId="86" xfId="41" applyFont="1" applyFill="1" applyBorder="1" applyAlignment="1">
      <alignment horizontal="center" vertical="center"/>
    </xf>
    <xf numFmtId="0" fontId="54" fillId="24" borderId="174" xfId="41" applyFont="1" applyFill="1" applyBorder="1" applyAlignment="1">
      <alignment horizontal="center" vertical="center"/>
    </xf>
    <xf numFmtId="0" fontId="26" fillId="24" borderId="28" xfId="41" applyFont="1" applyFill="1" applyBorder="1" applyAlignment="1">
      <alignment horizontal="center" textRotation="90"/>
    </xf>
    <xf numFmtId="0" fontId="3" fillId="24" borderId="44" xfId="48" applyFill="1" applyBorder="1" applyAlignment="1">
      <alignment horizontal="center"/>
    </xf>
    <xf numFmtId="0" fontId="26" fillId="24" borderId="33" xfId="41" applyFont="1" applyFill="1" applyBorder="1" applyAlignment="1">
      <alignment horizontal="center" textRotation="90"/>
    </xf>
    <xf numFmtId="0" fontId="3" fillId="24" borderId="47" xfId="48" applyFill="1" applyBorder="1" applyAlignment="1">
      <alignment horizontal="center"/>
    </xf>
    <xf numFmtId="0" fontId="54" fillId="24" borderId="0" xfId="41" applyFont="1" applyFill="1" applyAlignment="1">
      <alignment horizontal="center" vertical="center"/>
    </xf>
    <xf numFmtId="0" fontId="54" fillId="24" borderId="187" xfId="41" applyFont="1" applyFill="1" applyBorder="1" applyAlignment="1">
      <alignment horizontal="center" vertical="center"/>
    </xf>
    <xf numFmtId="0" fontId="44" fillId="24" borderId="38" xfId="41" applyFont="1" applyFill="1" applyBorder="1" applyAlignment="1">
      <alignment horizontal="center" vertical="center" wrapText="1"/>
    </xf>
    <xf numFmtId="0" fontId="44" fillId="24" borderId="269" xfId="41" applyFont="1" applyFill="1" applyBorder="1" applyAlignment="1">
      <alignment horizontal="center" vertical="center" wrapText="1"/>
    </xf>
    <xf numFmtId="0" fontId="45" fillId="24" borderId="308" xfId="41" applyFont="1" applyFill="1" applyBorder="1" applyAlignment="1">
      <alignment horizontal="center"/>
    </xf>
    <xf numFmtId="0" fontId="45" fillId="24" borderId="309" xfId="41" applyFont="1" applyFill="1" applyBorder="1" applyAlignment="1">
      <alignment horizontal="center"/>
    </xf>
    <xf numFmtId="0" fontId="45" fillId="24" borderId="310" xfId="41" applyFont="1" applyFill="1" applyBorder="1" applyAlignment="1">
      <alignment horizontal="center"/>
    </xf>
    <xf numFmtId="0" fontId="46" fillId="24" borderId="45" xfId="41" applyFont="1" applyFill="1" applyBorder="1" applyAlignment="1">
      <alignment horizontal="center" vertical="center" wrapText="1"/>
    </xf>
    <xf numFmtId="0" fontId="46" fillId="24" borderId="0" xfId="41" applyFont="1" applyFill="1" applyAlignment="1">
      <alignment horizontal="center" vertical="center" wrapText="1"/>
    </xf>
    <xf numFmtId="0" fontId="43" fillId="24" borderId="60" xfId="48" applyFont="1" applyFill="1" applyBorder="1" applyAlignment="1">
      <alignment horizontal="center" vertical="center" wrapText="1"/>
    </xf>
    <xf numFmtId="1" fontId="51" fillId="26" borderId="282" xfId="40" applyNumberFormat="1" applyFont="1" applyFill="1" applyBorder="1" applyAlignment="1">
      <alignment horizontal="center"/>
    </xf>
    <xf numFmtId="1" fontId="51" fillId="26" borderId="13" xfId="40" applyNumberFormat="1" applyFont="1" applyFill="1" applyBorder="1" applyAlignment="1">
      <alignment horizontal="center"/>
    </xf>
    <xf numFmtId="0" fontId="47" fillId="37" borderId="223" xfId="0" applyFont="1" applyFill="1" applyBorder="1" applyAlignment="1">
      <alignment horizontal="center" vertical="center" wrapText="1"/>
    </xf>
    <xf numFmtId="0" fontId="49" fillId="24" borderId="38" xfId="41" applyFont="1" applyFill="1" applyBorder="1" applyAlignment="1">
      <alignment horizontal="center" vertical="center" wrapText="1"/>
    </xf>
    <xf numFmtId="0" fontId="49" fillId="24" borderId="269" xfId="41" applyFont="1" applyFill="1" applyBorder="1" applyAlignment="1">
      <alignment horizontal="center" vertical="center" wrapText="1"/>
    </xf>
    <xf numFmtId="0" fontId="49" fillId="24" borderId="214" xfId="41" applyFont="1" applyFill="1" applyBorder="1" applyAlignment="1">
      <alignment horizontal="center" vertical="center" wrapText="1"/>
    </xf>
    <xf numFmtId="0" fontId="49" fillId="24" borderId="308" xfId="41" applyFont="1" applyFill="1" applyBorder="1" applyAlignment="1">
      <alignment horizontal="center"/>
    </xf>
    <xf numFmtId="0" fontId="49" fillId="24" borderId="309" xfId="41" applyFont="1" applyFill="1" applyBorder="1" applyAlignment="1">
      <alignment horizontal="center"/>
    </xf>
    <xf numFmtId="0" fontId="49" fillId="24" borderId="310" xfId="41" applyFont="1" applyFill="1" applyBorder="1" applyAlignment="1">
      <alignment horizontal="center"/>
    </xf>
    <xf numFmtId="0" fontId="49" fillId="24" borderId="52" xfId="41" applyFont="1" applyFill="1" applyBorder="1" applyAlignment="1">
      <alignment horizontal="center"/>
    </xf>
    <xf numFmtId="0" fontId="49" fillId="24" borderId="42" xfId="41" applyFont="1" applyFill="1" applyBorder="1" applyAlignment="1">
      <alignment horizontal="center"/>
    </xf>
    <xf numFmtId="0" fontId="49" fillId="24" borderId="56" xfId="41" applyFont="1" applyFill="1" applyBorder="1" applyAlignment="1">
      <alignment horizontal="center"/>
    </xf>
    <xf numFmtId="0" fontId="14" fillId="35" borderId="0" xfId="0" applyFont="1" applyFill="1" applyBorder="1" applyAlignment="1">
      <alignment vertical="center" wrapText="1"/>
    </xf>
    <xf numFmtId="0" fontId="47" fillId="0" borderId="48" xfId="46" applyFont="1" applyBorder="1" applyAlignment="1" applyProtection="1">
      <alignment horizontal="center" vertical="center"/>
      <protection locked="0"/>
    </xf>
    <xf numFmtId="0" fontId="47" fillId="0" borderId="48" xfId="46" applyFont="1" applyBorder="1" applyAlignment="1">
      <alignment horizontal="center" vertical="center"/>
    </xf>
    <xf numFmtId="0" fontId="43" fillId="35" borderId="11" xfId="0" applyFont="1" applyFill="1" applyBorder="1" applyAlignment="1">
      <alignment horizontal="left" vertical="center" wrapText="1"/>
    </xf>
    <xf numFmtId="0" fontId="43" fillId="35" borderId="215" xfId="0" applyFont="1" applyFill="1" applyBorder="1" applyAlignment="1">
      <alignment horizontal="left" vertical="center" wrapText="1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 xr:uid="{00000000-0005-0000-0000-000026000000}"/>
    <cellStyle name="Normál 2 2" xfId="47" xr:uid="{00000000-0005-0000-0000-000027000000}"/>
    <cellStyle name="Normál 3" xfId="48" xr:uid="{00000000-0005-0000-0000-000028000000}"/>
    <cellStyle name="Normál 4" xfId="49" xr:uid="{00000000-0005-0000-0000-000029000000}"/>
    <cellStyle name="Normál_bsc_kep_terv_onkorm_szakir" xfId="39" xr:uid="{00000000-0005-0000-0000-00002A000000}"/>
    <cellStyle name="Normál_H_B séma 0323" xfId="40" xr:uid="{00000000-0005-0000-0000-00002B000000}"/>
    <cellStyle name="Normál_H_B séma 0323 2" xfId="41" xr:uid="{00000000-0005-0000-0000-00002C000000}"/>
    <cellStyle name="Normál_Hír 2" xfId="46" xr:uid="{00000000-0005-0000-0000-00002D000000}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colors>
    <mruColors>
      <color rgb="FFCCFFCC"/>
      <color rgb="FFFF66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61"/>
  <sheetViews>
    <sheetView tabSelected="1" zoomScale="91" zoomScaleNormal="91" workbookViewId="0">
      <selection activeCell="C137" sqref="C137"/>
    </sheetView>
  </sheetViews>
  <sheetFormatPr defaultColWidth="9.33203125" defaultRowHeight="12.75" x14ac:dyDescent="0.2"/>
  <cols>
    <col min="1" max="1" width="14.1640625" style="164" customWidth="1"/>
    <col min="2" max="2" width="9.33203125" style="164"/>
    <col min="3" max="3" width="62.5" style="164" customWidth="1"/>
    <col min="4" max="29" width="9.33203125" style="164"/>
    <col min="30" max="30" width="10.33203125" style="164" bestFit="1" customWidth="1"/>
    <col min="31" max="31" width="9.33203125" style="164"/>
    <col min="32" max="32" width="82.33203125" style="164" bestFit="1" customWidth="1"/>
    <col min="33" max="33" width="50.33203125" style="164" bestFit="1" customWidth="1"/>
    <col min="34" max="16384" width="9.33203125" style="164"/>
  </cols>
  <sheetData>
    <row r="1" spans="1:33" ht="22.5" x14ac:dyDescent="0.2">
      <c r="A1" s="1081" t="s">
        <v>13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  <c r="P1" s="1081"/>
      <c r="Q1" s="1081"/>
      <c r="R1" s="1081"/>
      <c r="S1" s="1081"/>
      <c r="T1" s="1081"/>
      <c r="U1" s="1081"/>
      <c r="V1" s="1081"/>
      <c r="W1" s="1081"/>
      <c r="X1" s="1081"/>
      <c r="Y1" s="1081"/>
      <c r="Z1" s="1081"/>
      <c r="AA1" s="1081"/>
      <c r="AB1" s="1081"/>
      <c r="AC1" s="1081"/>
      <c r="AD1" s="1081"/>
      <c r="AE1" s="1081"/>
      <c r="AF1" s="33"/>
      <c r="AG1" s="33"/>
    </row>
    <row r="2" spans="1:33" ht="22.5" x14ac:dyDescent="0.2">
      <c r="A2" s="1082" t="s">
        <v>95</v>
      </c>
      <c r="B2" s="1082"/>
      <c r="C2" s="1082"/>
      <c r="D2" s="1082"/>
      <c r="E2" s="1082"/>
      <c r="F2" s="1082"/>
      <c r="G2" s="1082"/>
      <c r="H2" s="1082"/>
      <c r="I2" s="1082"/>
      <c r="J2" s="1082"/>
      <c r="K2" s="1082"/>
      <c r="L2" s="1082"/>
      <c r="M2" s="1082"/>
      <c r="N2" s="1082"/>
      <c r="O2" s="1082"/>
      <c r="P2" s="1082"/>
      <c r="Q2" s="1082"/>
      <c r="R2" s="1082"/>
      <c r="S2" s="1082"/>
      <c r="T2" s="1082"/>
      <c r="U2" s="1082"/>
      <c r="V2" s="1082"/>
      <c r="W2" s="1082"/>
      <c r="X2" s="1082"/>
      <c r="Y2" s="1082"/>
      <c r="Z2" s="1082"/>
      <c r="AA2" s="1082"/>
      <c r="AB2" s="1082"/>
      <c r="AC2" s="1082"/>
      <c r="AD2" s="1082"/>
      <c r="AE2" s="1082"/>
      <c r="AF2" s="33"/>
      <c r="AG2" s="33"/>
    </row>
    <row r="3" spans="1:33" ht="22.5" x14ac:dyDescent="0.2">
      <c r="A3" s="1082" t="s">
        <v>412</v>
      </c>
      <c r="B3" s="1082"/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2"/>
      <c r="V3" s="1082"/>
      <c r="W3" s="1082"/>
      <c r="X3" s="1082"/>
      <c r="Y3" s="1082"/>
      <c r="Z3" s="1082"/>
      <c r="AA3" s="1082"/>
      <c r="AB3" s="1082"/>
      <c r="AC3" s="1082"/>
      <c r="AD3" s="1082"/>
      <c r="AE3" s="1082"/>
      <c r="AF3" s="33"/>
      <c r="AG3" s="33"/>
    </row>
    <row r="4" spans="1:33" ht="23.25" thickBot="1" x14ac:dyDescent="0.25">
      <c r="A4" s="1083" t="s">
        <v>413</v>
      </c>
      <c r="B4" s="1083"/>
      <c r="C4" s="1083"/>
      <c r="D4" s="1081"/>
      <c r="E4" s="1081"/>
      <c r="F4" s="1081"/>
      <c r="G4" s="1081"/>
      <c r="H4" s="1081"/>
      <c r="I4" s="1081"/>
      <c r="J4" s="1081"/>
      <c r="K4" s="1081"/>
      <c r="L4" s="1081"/>
      <c r="M4" s="1081"/>
      <c r="N4" s="1081"/>
      <c r="O4" s="1081"/>
      <c r="P4" s="1081"/>
      <c r="Q4" s="1081"/>
      <c r="R4" s="1081"/>
      <c r="S4" s="1081"/>
      <c r="T4" s="1081"/>
      <c r="U4" s="1081"/>
      <c r="V4" s="1081"/>
      <c r="W4" s="1081"/>
      <c r="X4" s="1081"/>
      <c r="Y4" s="1081"/>
      <c r="Z4" s="1081"/>
      <c r="AA4" s="1081"/>
      <c r="AB4" s="1083"/>
      <c r="AC4" s="1083"/>
      <c r="AD4" s="1083"/>
      <c r="AE4" s="1083"/>
      <c r="AF4" s="33"/>
      <c r="AG4" s="33"/>
    </row>
    <row r="5" spans="1:33" ht="17.25" customHeight="1" thickTop="1" thickBot="1" x14ac:dyDescent="0.25">
      <c r="A5" s="1084" t="s">
        <v>10</v>
      </c>
      <c r="B5" s="1087" t="s">
        <v>11</v>
      </c>
      <c r="C5" s="1090" t="s">
        <v>12</v>
      </c>
      <c r="D5" s="1093" t="s">
        <v>376</v>
      </c>
      <c r="E5" s="1093"/>
      <c r="F5" s="1093"/>
      <c r="G5" s="1093"/>
      <c r="H5" s="1093"/>
      <c r="I5" s="1093"/>
      <c r="J5" s="1093"/>
      <c r="K5" s="1093"/>
      <c r="L5" s="1093"/>
      <c r="M5" s="1093"/>
      <c r="N5" s="1093"/>
      <c r="O5" s="1093"/>
      <c r="P5" s="1093"/>
      <c r="Q5" s="1093"/>
      <c r="R5" s="1093"/>
      <c r="S5" s="1093"/>
      <c r="T5" s="1093"/>
      <c r="U5" s="1093"/>
      <c r="V5" s="1093"/>
      <c r="W5" s="1093"/>
      <c r="X5" s="1093"/>
      <c r="Y5" s="1093"/>
      <c r="Z5" s="1093"/>
      <c r="AA5" s="1094"/>
      <c r="AB5" s="1095"/>
      <c r="AC5" s="1095"/>
      <c r="AD5" s="1095"/>
      <c r="AE5" s="1096"/>
      <c r="AF5" s="1077" t="s">
        <v>188</v>
      </c>
      <c r="AG5" s="1079" t="s">
        <v>189</v>
      </c>
    </row>
    <row r="6" spans="1:33" ht="15" x14ac:dyDescent="0.2">
      <c r="A6" s="1085"/>
      <c r="B6" s="1088"/>
      <c r="C6" s="1091"/>
      <c r="D6" s="1074" t="s">
        <v>138</v>
      </c>
      <c r="E6" s="1074"/>
      <c r="F6" s="1074"/>
      <c r="G6" s="1076"/>
      <c r="H6" s="1074" t="s">
        <v>2</v>
      </c>
      <c r="I6" s="1074"/>
      <c r="J6" s="1074"/>
      <c r="K6" s="1075"/>
      <c r="L6" s="1074" t="s">
        <v>144</v>
      </c>
      <c r="M6" s="1074"/>
      <c r="N6" s="1074"/>
      <c r="O6" s="1076"/>
      <c r="P6" s="1074" t="s">
        <v>3</v>
      </c>
      <c r="Q6" s="1074"/>
      <c r="R6" s="1074"/>
      <c r="S6" s="1076"/>
      <c r="T6" s="1074" t="s">
        <v>139</v>
      </c>
      <c r="U6" s="1074"/>
      <c r="V6" s="1074"/>
      <c r="W6" s="1076"/>
      <c r="X6" s="1074" t="s">
        <v>140</v>
      </c>
      <c r="Y6" s="1074"/>
      <c r="Z6" s="1074"/>
      <c r="AA6" s="1076"/>
      <c r="AB6" s="1097"/>
      <c r="AC6" s="1097"/>
      <c r="AD6" s="1097"/>
      <c r="AE6" s="1098"/>
      <c r="AF6" s="1078"/>
      <c r="AG6" s="1080"/>
    </row>
    <row r="7" spans="1:33" ht="15" x14ac:dyDescent="0.2">
      <c r="A7" s="1085"/>
      <c r="B7" s="1088"/>
      <c r="C7" s="1091"/>
      <c r="D7" s="34"/>
      <c r="E7" s="34"/>
      <c r="F7" s="1099" t="s">
        <v>9</v>
      </c>
      <c r="G7" s="1112" t="s">
        <v>104</v>
      </c>
      <c r="H7" s="34"/>
      <c r="I7" s="34"/>
      <c r="J7" s="1099" t="s">
        <v>9</v>
      </c>
      <c r="K7" s="1106" t="s">
        <v>105</v>
      </c>
      <c r="L7" s="34"/>
      <c r="M7" s="34"/>
      <c r="N7" s="1099" t="s">
        <v>9</v>
      </c>
      <c r="O7" s="1106" t="s">
        <v>105</v>
      </c>
      <c r="P7" s="34"/>
      <c r="Q7" s="34"/>
      <c r="R7" s="1099" t="s">
        <v>9</v>
      </c>
      <c r="S7" s="1106" t="s">
        <v>105</v>
      </c>
      <c r="T7" s="34"/>
      <c r="U7" s="34"/>
      <c r="V7" s="1099" t="s">
        <v>9</v>
      </c>
      <c r="W7" s="1106" t="s">
        <v>105</v>
      </c>
      <c r="X7" s="34"/>
      <c r="Y7" s="34"/>
      <c r="Z7" s="1099" t="s">
        <v>9</v>
      </c>
      <c r="AA7" s="1106" t="s">
        <v>105</v>
      </c>
      <c r="AB7" s="34"/>
      <c r="AC7" s="34"/>
      <c r="AD7" s="1099" t="s">
        <v>9</v>
      </c>
      <c r="AE7" s="1101" t="s">
        <v>106</v>
      </c>
      <c r="AF7" s="1078"/>
      <c r="AG7" s="1080"/>
    </row>
    <row r="8" spans="1:33" ht="93" thickBot="1" x14ac:dyDescent="0.25">
      <c r="A8" s="1086"/>
      <c r="B8" s="1089"/>
      <c r="C8" s="1092"/>
      <c r="D8" s="35" t="s">
        <v>24</v>
      </c>
      <c r="E8" s="36" t="s">
        <v>24</v>
      </c>
      <c r="F8" s="1100"/>
      <c r="G8" s="1113"/>
      <c r="H8" s="35" t="s">
        <v>24</v>
      </c>
      <c r="I8" s="36" t="s">
        <v>24</v>
      </c>
      <c r="J8" s="1100"/>
      <c r="K8" s="1107"/>
      <c r="L8" s="36" t="s">
        <v>24</v>
      </c>
      <c r="M8" s="36" t="s">
        <v>24</v>
      </c>
      <c r="N8" s="1100"/>
      <c r="O8" s="1107"/>
      <c r="P8" s="36" t="s">
        <v>24</v>
      </c>
      <c r="Q8" s="36" t="s">
        <v>24</v>
      </c>
      <c r="R8" s="1100"/>
      <c r="S8" s="1107"/>
      <c r="T8" s="36" t="s">
        <v>24</v>
      </c>
      <c r="U8" s="36" t="s">
        <v>24</v>
      </c>
      <c r="V8" s="1100"/>
      <c r="W8" s="1107"/>
      <c r="X8" s="36" t="s">
        <v>24</v>
      </c>
      <c r="Y8" s="36" t="s">
        <v>24</v>
      </c>
      <c r="Z8" s="1100"/>
      <c r="AA8" s="1107"/>
      <c r="AB8" s="36" t="s">
        <v>24</v>
      </c>
      <c r="AC8" s="36" t="s">
        <v>24</v>
      </c>
      <c r="AD8" s="1100"/>
      <c r="AE8" s="1102"/>
      <c r="AF8" s="1078"/>
      <c r="AG8" s="1080"/>
    </row>
    <row r="9" spans="1:33" ht="15.75" x14ac:dyDescent="0.2">
      <c r="A9" s="37"/>
      <c r="B9" s="38"/>
      <c r="C9" s="39" t="s">
        <v>107</v>
      </c>
      <c r="D9" s="40"/>
      <c r="E9" s="40"/>
      <c r="F9" s="40"/>
      <c r="G9" s="41"/>
      <c r="H9" s="40"/>
      <c r="I9" s="40"/>
      <c r="J9" s="40"/>
      <c r="K9" s="40"/>
      <c r="L9" s="1114"/>
      <c r="M9" s="1114"/>
      <c r="N9" s="1114"/>
      <c r="O9" s="1114"/>
      <c r="P9" s="1114"/>
      <c r="Q9" s="1114"/>
      <c r="R9" s="1114"/>
      <c r="S9" s="1114"/>
      <c r="T9" s="1114"/>
      <c r="U9" s="1114"/>
      <c r="V9" s="1114"/>
      <c r="W9" s="1114"/>
      <c r="X9" s="1114"/>
      <c r="Y9" s="1114"/>
      <c r="Z9" s="1114"/>
      <c r="AA9" s="1114"/>
      <c r="AB9" s="1103"/>
      <c r="AC9" s="1104"/>
      <c r="AD9" s="1104"/>
      <c r="AE9" s="1105"/>
      <c r="AF9" s="42"/>
      <c r="AG9" s="43"/>
    </row>
    <row r="10" spans="1:33" x14ac:dyDescent="0.2">
      <c r="A10" s="124" t="s">
        <v>489</v>
      </c>
      <c r="B10" s="608" t="s">
        <v>1</v>
      </c>
      <c r="C10" s="609" t="s">
        <v>593</v>
      </c>
      <c r="D10" s="126" t="s">
        <v>108</v>
      </c>
      <c r="E10" s="127">
        <v>28</v>
      </c>
      <c r="F10" s="128">
        <v>2</v>
      </c>
      <c r="G10" s="129" t="s">
        <v>110</v>
      </c>
      <c r="H10" s="126" t="s">
        <v>108</v>
      </c>
      <c r="I10" s="127" t="s">
        <v>108</v>
      </c>
      <c r="J10" s="128"/>
      <c r="K10" s="130"/>
      <c r="L10" s="127"/>
      <c r="M10" s="127"/>
      <c r="N10" s="128"/>
      <c r="O10" s="129"/>
      <c r="P10" s="126" t="s">
        <v>108</v>
      </c>
      <c r="Q10" s="127" t="s">
        <v>108</v>
      </c>
      <c r="R10" s="128"/>
      <c r="S10" s="130"/>
      <c r="T10" s="127" t="s">
        <v>108</v>
      </c>
      <c r="U10" s="127" t="s">
        <v>108</v>
      </c>
      <c r="V10" s="128"/>
      <c r="W10" s="129"/>
      <c r="X10" s="126" t="s">
        <v>108</v>
      </c>
      <c r="Y10" s="127" t="s">
        <v>108</v>
      </c>
      <c r="Z10" s="128"/>
      <c r="AA10" s="142"/>
      <c r="AB10" s="572">
        <f t="shared" ref="AB10:AB65" si="0">SUM(D10,H10,L10,P10,T10,X10)</f>
        <v>0</v>
      </c>
      <c r="AC10" s="51">
        <f t="shared" ref="AC10:AC65" si="1">SUM(E10,I10,M10,Q10,U10,Y10)</f>
        <v>28</v>
      </c>
      <c r="AD10" s="118">
        <f t="shared" ref="AD10:AD65" si="2">IF(J10+F10+N10+R10+V10+Z10=0,"",J10+F10+N10+R10+V10+Z10)</f>
        <v>2</v>
      </c>
      <c r="AE10" s="132">
        <f t="shared" ref="AE10:AE65" si="3">SUM(AB10,AC10)</f>
        <v>28</v>
      </c>
      <c r="AF10" s="726" t="s">
        <v>473</v>
      </c>
      <c r="AG10" s="81" t="s">
        <v>488</v>
      </c>
    </row>
    <row r="11" spans="1:33" x14ac:dyDescent="0.2">
      <c r="A11" s="698" t="s">
        <v>502</v>
      </c>
      <c r="B11" s="608" t="s">
        <v>1</v>
      </c>
      <c r="C11" s="609" t="s">
        <v>503</v>
      </c>
      <c r="D11" s="126"/>
      <c r="E11" s="127">
        <v>60</v>
      </c>
      <c r="F11" s="128">
        <v>3</v>
      </c>
      <c r="G11" s="129" t="s">
        <v>109</v>
      </c>
      <c r="H11" s="126" t="s">
        <v>108</v>
      </c>
      <c r="I11" s="127" t="s">
        <v>108</v>
      </c>
      <c r="J11" s="128"/>
      <c r="K11" s="130"/>
      <c r="L11" s="127"/>
      <c r="M11" s="127"/>
      <c r="N11" s="128"/>
      <c r="O11" s="129"/>
      <c r="P11" s="136" t="s">
        <v>108</v>
      </c>
      <c r="Q11" s="127" t="s">
        <v>108</v>
      </c>
      <c r="R11" s="128"/>
      <c r="S11" s="130"/>
      <c r="T11" s="127" t="s">
        <v>108</v>
      </c>
      <c r="U11" s="127" t="s">
        <v>108</v>
      </c>
      <c r="V11" s="128"/>
      <c r="W11" s="129"/>
      <c r="X11" s="126" t="s">
        <v>108</v>
      </c>
      <c r="Y11" s="127" t="s">
        <v>108</v>
      </c>
      <c r="Z11" s="128"/>
      <c r="AA11" s="142"/>
      <c r="AB11" s="572">
        <f t="shared" si="0"/>
        <v>0</v>
      </c>
      <c r="AC11" s="51">
        <f t="shared" si="1"/>
        <v>60</v>
      </c>
      <c r="AD11" s="118">
        <f t="shared" si="2"/>
        <v>3</v>
      </c>
      <c r="AE11" s="132">
        <f t="shared" si="3"/>
        <v>60</v>
      </c>
      <c r="AF11" s="839" t="s">
        <v>598</v>
      </c>
      <c r="AG11" s="81" t="s">
        <v>190</v>
      </c>
    </row>
    <row r="12" spans="1:33" s="727" customFormat="1" ht="15.75" customHeight="1" x14ac:dyDescent="0.2">
      <c r="A12" s="124" t="s">
        <v>126</v>
      </c>
      <c r="B12" s="608" t="s">
        <v>1</v>
      </c>
      <c r="C12" s="609" t="s">
        <v>127</v>
      </c>
      <c r="D12" s="127">
        <v>28</v>
      </c>
      <c r="E12" s="127">
        <v>14</v>
      </c>
      <c r="F12" s="128">
        <v>4</v>
      </c>
      <c r="G12" s="129" t="s">
        <v>1</v>
      </c>
      <c r="H12" s="127"/>
      <c r="I12" s="127"/>
      <c r="J12" s="128"/>
      <c r="K12" s="130"/>
      <c r="L12" s="127"/>
      <c r="M12" s="127"/>
      <c r="N12" s="128"/>
      <c r="O12" s="137"/>
      <c r="P12" s="140"/>
      <c r="Q12" s="138"/>
      <c r="R12" s="128"/>
      <c r="S12" s="130"/>
      <c r="T12" s="127"/>
      <c r="U12" s="127"/>
      <c r="V12" s="134"/>
      <c r="W12" s="139"/>
      <c r="X12" s="127"/>
      <c r="Y12" s="127"/>
      <c r="Z12" s="128"/>
      <c r="AA12" s="142"/>
      <c r="AB12" s="572">
        <f t="shared" si="0"/>
        <v>28</v>
      </c>
      <c r="AC12" s="51">
        <f t="shared" si="1"/>
        <v>14</v>
      </c>
      <c r="AD12" s="118">
        <f t="shared" si="2"/>
        <v>4</v>
      </c>
      <c r="AE12" s="132">
        <f t="shared" si="3"/>
        <v>42</v>
      </c>
      <c r="AF12" s="44" t="s">
        <v>246</v>
      </c>
      <c r="AG12" s="81" t="s">
        <v>227</v>
      </c>
    </row>
    <row r="13" spans="1:33" s="727" customFormat="1" ht="15.75" customHeight="1" x14ac:dyDescent="0.2">
      <c r="A13" s="124" t="s">
        <v>85</v>
      </c>
      <c r="B13" s="608" t="s">
        <v>1</v>
      </c>
      <c r="C13" s="609" t="s">
        <v>86</v>
      </c>
      <c r="D13" s="127">
        <v>98</v>
      </c>
      <c r="E13" s="127">
        <v>0</v>
      </c>
      <c r="F13" s="128">
        <v>6</v>
      </c>
      <c r="G13" s="129" t="s">
        <v>109</v>
      </c>
      <c r="H13" s="127"/>
      <c r="I13" s="127"/>
      <c r="J13" s="128"/>
      <c r="K13" s="130"/>
      <c r="L13" s="127"/>
      <c r="M13" s="127"/>
      <c r="N13" s="128"/>
      <c r="O13" s="142"/>
      <c r="P13" s="628"/>
      <c r="Q13" s="138"/>
      <c r="R13" s="128"/>
      <c r="S13" s="130"/>
      <c r="T13" s="127"/>
      <c r="U13" s="127"/>
      <c r="V13" s="134"/>
      <c r="W13" s="139"/>
      <c r="X13" s="127"/>
      <c r="Y13" s="127"/>
      <c r="Z13" s="128"/>
      <c r="AA13" s="142"/>
      <c r="AB13" s="572">
        <f t="shared" si="0"/>
        <v>98</v>
      </c>
      <c r="AC13" s="51">
        <f t="shared" si="1"/>
        <v>0</v>
      </c>
      <c r="AD13" s="118">
        <f t="shared" si="2"/>
        <v>6</v>
      </c>
      <c r="AE13" s="132">
        <f t="shared" si="3"/>
        <v>98</v>
      </c>
      <c r="AF13" s="81" t="s">
        <v>205</v>
      </c>
      <c r="AG13" s="81" t="s">
        <v>212</v>
      </c>
    </row>
    <row r="14" spans="1:33" s="29" customFormat="1" ht="15.75" customHeight="1" x14ac:dyDescent="0.2">
      <c r="A14" s="610" t="s">
        <v>386</v>
      </c>
      <c r="B14" s="46" t="s">
        <v>1</v>
      </c>
      <c r="C14" s="971" t="s">
        <v>378</v>
      </c>
      <c r="D14" s="47"/>
      <c r="E14" s="47">
        <v>28</v>
      </c>
      <c r="F14" s="48">
        <v>2</v>
      </c>
      <c r="G14" s="618" t="s">
        <v>109</v>
      </c>
      <c r="H14" s="54"/>
      <c r="I14" s="47"/>
      <c r="J14" s="48"/>
      <c r="K14" s="618"/>
      <c r="L14" s="47"/>
      <c r="M14" s="47"/>
      <c r="N14" s="48"/>
      <c r="O14" s="619"/>
      <c r="P14" s="620"/>
      <c r="Q14" s="47"/>
      <c r="R14" s="48"/>
      <c r="S14" s="618"/>
      <c r="T14" s="47"/>
      <c r="U14" s="47"/>
      <c r="V14" s="621"/>
      <c r="W14" s="622"/>
      <c r="X14" s="54"/>
      <c r="Y14" s="47"/>
      <c r="Z14" s="621"/>
      <c r="AA14" s="622"/>
      <c r="AB14" s="572">
        <f t="shared" si="0"/>
        <v>0</v>
      </c>
      <c r="AC14" s="51">
        <f t="shared" si="1"/>
        <v>28</v>
      </c>
      <c r="AD14" s="118">
        <f t="shared" si="2"/>
        <v>2</v>
      </c>
      <c r="AE14" s="132">
        <f t="shared" si="3"/>
        <v>28</v>
      </c>
      <c r="AF14" s="44" t="s">
        <v>379</v>
      </c>
      <c r="AG14" s="55" t="s">
        <v>380</v>
      </c>
    </row>
    <row r="15" spans="1:33" s="29" customFormat="1" ht="15.75" customHeight="1" x14ac:dyDescent="0.2">
      <c r="A15" s="610" t="s">
        <v>387</v>
      </c>
      <c r="B15" s="52" t="s">
        <v>1</v>
      </c>
      <c r="C15" s="972" t="s">
        <v>381</v>
      </c>
      <c r="D15" s="47"/>
      <c r="E15" s="47"/>
      <c r="F15" s="53"/>
      <c r="G15" s="49"/>
      <c r="H15" s="623"/>
      <c r="I15" s="47"/>
      <c r="J15" s="53"/>
      <c r="K15" s="618"/>
      <c r="L15" s="47"/>
      <c r="M15" s="47"/>
      <c r="N15" s="53"/>
      <c r="O15" s="619"/>
      <c r="P15" s="620"/>
      <c r="Q15" s="47">
        <v>28</v>
      </c>
      <c r="R15" s="53">
        <v>2</v>
      </c>
      <c r="S15" s="618" t="s">
        <v>109</v>
      </c>
      <c r="T15" s="47"/>
      <c r="U15" s="47"/>
      <c r="V15" s="621"/>
      <c r="W15" s="622"/>
      <c r="X15" s="54"/>
      <c r="Y15" s="47"/>
      <c r="Z15" s="621"/>
      <c r="AA15" s="622"/>
      <c r="AB15" s="572">
        <f t="shared" si="0"/>
        <v>0</v>
      </c>
      <c r="AC15" s="51">
        <f t="shared" si="1"/>
        <v>28</v>
      </c>
      <c r="AD15" s="118">
        <f t="shared" si="2"/>
        <v>2</v>
      </c>
      <c r="AE15" s="132">
        <f t="shared" si="3"/>
        <v>28</v>
      </c>
      <c r="AF15" s="44" t="s">
        <v>379</v>
      </c>
      <c r="AG15" s="55" t="s">
        <v>380</v>
      </c>
    </row>
    <row r="16" spans="1:33" s="29" customFormat="1" ht="15.75" customHeight="1" x14ac:dyDescent="0.2">
      <c r="A16" s="610" t="s">
        <v>388</v>
      </c>
      <c r="B16" s="46" t="s">
        <v>1</v>
      </c>
      <c r="C16" s="972" t="s">
        <v>382</v>
      </c>
      <c r="D16" s="47"/>
      <c r="E16" s="47"/>
      <c r="F16" s="53"/>
      <c r="G16" s="49"/>
      <c r="H16" s="624"/>
      <c r="I16" s="620"/>
      <c r="J16" s="53"/>
      <c r="K16" s="618"/>
      <c r="L16" s="47"/>
      <c r="M16" s="47"/>
      <c r="N16" s="53"/>
      <c r="O16" s="619"/>
      <c r="P16" s="620"/>
      <c r="Q16" s="47"/>
      <c r="R16" s="53"/>
      <c r="S16" s="618"/>
      <c r="T16" s="47"/>
      <c r="U16" s="47">
        <v>56</v>
      </c>
      <c r="V16" s="621">
        <v>5</v>
      </c>
      <c r="W16" s="622" t="s">
        <v>109</v>
      </c>
      <c r="X16" s="54"/>
      <c r="Y16" s="47"/>
      <c r="Z16" s="621"/>
      <c r="AA16" s="622"/>
      <c r="AB16" s="572">
        <f t="shared" si="0"/>
        <v>0</v>
      </c>
      <c r="AC16" s="51">
        <f t="shared" si="1"/>
        <v>56</v>
      </c>
      <c r="AD16" s="118">
        <f t="shared" si="2"/>
        <v>5</v>
      </c>
      <c r="AE16" s="132">
        <f t="shared" si="3"/>
        <v>56</v>
      </c>
      <c r="AF16" s="44" t="s">
        <v>383</v>
      </c>
      <c r="AG16" s="55" t="s">
        <v>384</v>
      </c>
    </row>
    <row r="17" spans="1:33" s="29" customFormat="1" ht="15.75" customHeight="1" x14ac:dyDescent="0.2">
      <c r="A17" s="610" t="s">
        <v>596</v>
      </c>
      <c r="B17" s="368" t="s">
        <v>1</v>
      </c>
      <c r="C17" s="611" t="s">
        <v>377</v>
      </c>
      <c r="D17" s="54"/>
      <c r="E17" s="47"/>
      <c r="F17" s="53"/>
      <c r="G17" s="49"/>
      <c r="H17" s="625"/>
      <c r="I17" s="47"/>
      <c r="J17" s="53"/>
      <c r="K17" s="618"/>
      <c r="L17" s="47"/>
      <c r="M17" s="47"/>
      <c r="N17" s="53"/>
      <c r="O17" s="619"/>
      <c r="P17" s="620"/>
      <c r="Q17" s="47"/>
      <c r="R17" s="53"/>
      <c r="S17" s="618"/>
      <c r="T17" s="47"/>
      <c r="U17" s="47"/>
      <c r="V17" s="621"/>
      <c r="W17" s="626"/>
      <c r="X17" s="620">
        <v>14</v>
      </c>
      <c r="Y17" s="47">
        <v>14</v>
      </c>
      <c r="Z17" s="621">
        <v>2</v>
      </c>
      <c r="AA17" s="622" t="s">
        <v>110</v>
      </c>
      <c r="AB17" s="572">
        <f t="shared" si="0"/>
        <v>14</v>
      </c>
      <c r="AC17" s="51">
        <f t="shared" si="1"/>
        <v>14</v>
      </c>
      <c r="AD17" s="118">
        <f t="shared" si="2"/>
        <v>2</v>
      </c>
      <c r="AE17" s="132">
        <f t="shared" si="3"/>
        <v>28</v>
      </c>
      <c r="AF17" s="44" t="s">
        <v>195</v>
      </c>
      <c r="AG17" s="55" t="s">
        <v>196</v>
      </c>
    </row>
    <row r="18" spans="1:33" x14ac:dyDescent="0.2">
      <c r="A18" s="612" t="s">
        <v>504</v>
      </c>
      <c r="B18" s="799" t="s">
        <v>1</v>
      </c>
      <c r="C18" s="613" t="s">
        <v>471</v>
      </c>
      <c r="D18" s="143">
        <v>28</v>
      </c>
      <c r="E18" s="144">
        <v>14</v>
      </c>
      <c r="F18" s="145">
        <v>3</v>
      </c>
      <c r="G18" s="146" t="s">
        <v>1</v>
      </c>
      <c r="H18" s="143"/>
      <c r="I18" s="144"/>
      <c r="J18" s="145"/>
      <c r="K18" s="766"/>
      <c r="L18" s="144"/>
      <c r="M18" s="144"/>
      <c r="N18" s="145"/>
      <c r="O18" s="146"/>
      <c r="P18" s="143"/>
      <c r="Q18" s="144"/>
      <c r="R18" s="145"/>
      <c r="S18" s="766"/>
      <c r="T18" s="144"/>
      <c r="U18" s="144"/>
      <c r="V18" s="145"/>
      <c r="W18" s="146"/>
      <c r="X18" s="143"/>
      <c r="Y18" s="144"/>
      <c r="Z18" s="145"/>
      <c r="AA18" s="767"/>
      <c r="AB18" s="572">
        <f t="shared" si="0"/>
        <v>28</v>
      </c>
      <c r="AC18" s="51">
        <f t="shared" si="1"/>
        <v>14</v>
      </c>
      <c r="AD18" s="118">
        <f t="shared" si="2"/>
        <v>3</v>
      </c>
      <c r="AE18" s="132">
        <f t="shared" si="3"/>
        <v>42</v>
      </c>
      <c r="AF18" s="44" t="s">
        <v>246</v>
      </c>
      <c r="AG18" s="81" t="s">
        <v>220</v>
      </c>
    </row>
    <row r="19" spans="1:33" x14ac:dyDescent="0.2">
      <c r="A19" s="612" t="s">
        <v>505</v>
      </c>
      <c r="B19" s="133" t="s">
        <v>1</v>
      </c>
      <c r="C19" s="613" t="s">
        <v>403</v>
      </c>
      <c r="D19" s="143"/>
      <c r="E19" s="144"/>
      <c r="F19" s="145"/>
      <c r="G19" s="146"/>
      <c r="H19" s="143">
        <v>14</v>
      </c>
      <c r="I19" s="144">
        <v>14</v>
      </c>
      <c r="J19" s="145">
        <v>2</v>
      </c>
      <c r="K19" s="766" t="s">
        <v>1</v>
      </c>
      <c r="L19" s="144"/>
      <c r="M19" s="144"/>
      <c r="N19" s="145"/>
      <c r="O19" s="146"/>
      <c r="P19" s="143"/>
      <c r="Q19" s="144"/>
      <c r="R19" s="145"/>
      <c r="S19" s="766"/>
      <c r="T19" s="144"/>
      <c r="U19" s="144"/>
      <c r="V19" s="145"/>
      <c r="W19" s="146"/>
      <c r="X19" s="143"/>
      <c r="Y19" s="144"/>
      <c r="Z19" s="145"/>
      <c r="AA19" s="767"/>
      <c r="AB19" s="572">
        <f t="shared" si="0"/>
        <v>14</v>
      </c>
      <c r="AC19" s="51">
        <f t="shared" si="1"/>
        <v>14</v>
      </c>
      <c r="AD19" s="118">
        <f t="shared" si="2"/>
        <v>2</v>
      </c>
      <c r="AE19" s="132">
        <f t="shared" si="3"/>
        <v>28</v>
      </c>
      <c r="AF19" s="818" t="s">
        <v>191</v>
      </c>
      <c r="AG19" s="81" t="s">
        <v>192</v>
      </c>
    </row>
    <row r="20" spans="1:33" x14ac:dyDescent="0.2">
      <c r="A20" s="612" t="s">
        <v>224</v>
      </c>
      <c r="B20" s="133" t="s">
        <v>1</v>
      </c>
      <c r="C20" s="613" t="s">
        <v>111</v>
      </c>
      <c r="D20" s="143"/>
      <c r="E20" s="144"/>
      <c r="F20" s="145"/>
      <c r="G20" s="146"/>
      <c r="H20" s="143"/>
      <c r="I20" s="144"/>
      <c r="J20" s="145"/>
      <c r="K20" s="766"/>
      <c r="L20" s="144">
        <v>14</v>
      </c>
      <c r="M20" s="144">
        <v>14</v>
      </c>
      <c r="N20" s="145">
        <v>2</v>
      </c>
      <c r="O20" s="146" t="s">
        <v>1</v>
      </c>
      <c r="P20" s="143"/>
      <c r="Q20" s="144"/>
      <c r="R20" s="145"/>
      <c r="S20" s="766"/>
      <c r="T20" s="144"/>
      <c r="U20" s="144"/>
      <c r="V20" s="145"/>
      <c r="W20" s="146"/>
      <c r="X20" s="143"/>
      <c r="Y20" s="144"/>
      <c r="Z20" s="145"/>
      <c r="AA20" s="767"/>
      <c r="AB20" s="572">
        <f t="shared" si="0"/>
        <v>14</v>
      </c>
      <c r="AC20" s="51">
        <f t="shared" si="1"/>
        <v>14</v>
      </c>
      <c r="AD20" s="118">
        <f t="shared" si="2"/>
        <v>2</v>
      </c>
      <c r="AE20" s="132">
        <f t="shared" si="3"/>
        <v>28</v>
      </c>
      <c r="AF20" s="818" t="s">
        <v>246</v>
      </c>
      <c r="AG20" s="81" t="s">
        <v>256</v>
      </c>
    </row>
    <row r="21" spans="1:33" s="727" customFormat="1" ht="15.75" customHeight="1" x14ac:dyDescent="0.2">
      <c r="A21" s="141" t="s">
        <v>506</v>
      </c>
      <c r="B21" s="800" t="s">
        <v>1</v>
      </c>
      <c r="C21" s="609" t="s">
        <v>507</v>
      </c>
      <c r="D21" s="127" t="s">
        <v>108</v>
      </c>
      <c r="E21" s="127">
        <v>56</v>
      </c>
      <c r="F21" s="128">
        <v>3</v>
      </c>
      <c r="G21" s="129" t="s">
        <v>441</v>
      </c>
      <c r="H21" s="127"/>
      <c r="I21" s="127"/>
      <c r="J21" s="128"/>
      <c r="K21" s="130"/>
      <c r="L21" s="127"/>
      <c r="M21" s="127"/>
      <c r="N21" s="128"/>
      <c r="O21" s="142"/>
      <c r="P21" s="801"/>
      <c r="Q21" s="138"/>
      <c r="R21" s="128"/>
      <c r="S21" s="130"/>
      <c r="T21" s="127"/>
      <c r="U21" s="127"/>
      <c r="V21" s="134"/>
      <c r="W21" s="139"/>
      <c r="X21" s="127"/>
      <c r="Y21" s="127"/>
      <c r="Z21" s="128"/>
      <c r="AA21" s="142"/>
      <c r="AB21" s="572">
        <f t="shared" si="0"/>
        <v>0</v>
      </c>
      <c r="AC21" s="51">
        <f t="shared" si="1"/>
        <v>56</v>
      </c>
      <c r="AD21" s="118">
        <f t="shared" si="2"/>
        <v>3</v>
      </c>
      <c r="AE21" s="132">
        <f t="shared" si="3"/>
        <v>56</v>
      </c>
      <c r="AF21" s="726" t="s">
        <v>225</v>
      </c>
      <c r="AG21" s="81" t="s">
        <v>226</v>
      </c>
    </row>
    <row r="22" spans="1:33" x14ac:dyDescent="0.2">
      <c r="A22" s="141" t="s">
        <v>508</v>
      </c>
      <c r="B22" s="800" t="s">
        <v>1</v>
      </c>
      <c r="C22" s="609" t="s">
        <v>511</v>
      </c>
      <c r="D22" s="127"/>
      <c r="E22" s="127"/>
      <c r="F22" s="148"/>
      <c r="G22" s="149"/>
      <c r="H22" s="126"/>
      <c r="I22" s="127">
        <v>56</v>
      </c>
      <c r="J22" s="148">
        <v>3</v>
      </c>
      <c r="K22" s="150" t="s">
        <v>441</v>
      </c>
      <c r="L22" s="127"/>
      <c r="M22" s="127"/>
      <c r="N22" s="148"/>
      <c r="O22" s="149"/>
      <c r="P22" s="126"/>
      <c r="Q22" s="127"/>
      <c r="R22" s="148"/>
      <c r="S22" s="150"/>
      <c r="T22" s="127"/>
      <c r="U22" s="127"/>
      <c r="V22" s="148"/>
      <c r="W22" s="149"/>
      <c r="X22" s="126"/>
      <c r="Y22" s="127"/>
      <c r="Z22" s="148"/>
      <c r="AA22" s="802"/>
      <c r="AB22" s="572">
        <f t="shared" si="0"/>
        <v>0</v>
      </c>
      <c r="AC22" s="51">
        <f t="shared" si="1"/>
        <v>56</v>
      </c>
      <c r="AD22" s="118">
        <f t="shared" si="2"/>
        <v>3</v>
      </c>
      <c r="AE22" s="132">
        <f t="shared" si="3"/>
        <v>56</v>
      </c>
      <c r="AF22" s="726" t="s">
        <v>225</v>
      </c>
      <c r="AG22" s="81" t="s">
        <v>226</v>
      </c>
    </row>
    <row r="23" spans="1:33" x14ac:dyDescent="0.2">
      <c r="A23" s="141" t="s">
        <v>509</v>
      </c>
      <c r="B23" s="800" t="s">
        <v>1</v>
      </c>
      <c r="C23" s="609" t="s">
        <v>512</v>
      </c>
      <c r="D23" s="127"/>
      <c r="E23" s="127"/>
      <c r="F23" s="148"/>
      <c r="G23" s="149"/>
      <c r="H23" s="126"/>
      <c r="I23" s="127"/>
      <c r="J23" s="148"/>
      <c r="K23" s="150"/>
      <c r="L23" s="127"/>
      <c r="M23" s="127">
        <v>28</v>
      </c>
      <c r="N23" s="148">
        <v>2</v>
      </c>
      <c r="O23" s="149" t="s">
        <v>441</v>
      </c>
      <c r="P23" s="126"/>
      <c r="Q23" s="127"/>
      <c r="R23" s="148"/>
      <c r="S23" s="150"/>
      <c r="T23" s="127"/>
      <c r="U23" s="127"/>
      <c r="V23" s="148"/>
      <c r="W23" s="149"/>
      <c r="X23" s="126"/>
      <c r="Y23" s="127"/>
      <c r="Z23" s="148"/>
      <c r="AA23" s="802"/>
      <c r="AB23" s="572">
        <f t="shared" si="0"/>
        <v>0</v>
      </c>
      <c r="AC23" s="51">
        <f t="shared" si="1"/>
        <v>28</v>
      </c>
      <c r="AD23" s="118">
        <f t="shared" si="2"/>
        <v>2</v>
      </c>
      <c r="AE23" s="132">
        <f t="shared" si="3"/>
        <v>28</v>
      </c>
      <c r="AF23" s="726" t="s">
        <v>225</v>
      </c>
      <c r="AG23" s="81" t="s">
        <v>226</v>
      </c>
    </row>
    <row r="24" spans="1:33" x14ac:dyDescent="0.2">
      <c r="A24" s="141" t="s">
        <v>510</v>
      </c>
      <c r="B24" s="800" t="s">
        <v>1</v>
      </c>
      <c r="C24" s="609" t="s">
        <v>513</v>
      </c>
      <c r="D24" s="127"/>
      <c r="E24" s="127"/>
      <c r="F24" s="148"/>
      <c r="G24" s="149"/>
      <c r="H24" s="126"/>
      <c r="I24" s="127"/>
      <c r="J24" s="148"/>
      <c r="K24" s="150"/>
      <c r="L24" s="127"/>
      <c r="M24" s="127"/>
      <c r="N24" s="148"/>
      <c r="O24" s="149"/>
      <c r="P24" s="126"/>
      <c r="Q24" s="127">
        <v>28</v>
      </c>
      <c r="R24" s="148">
        <v>2</v>
      </c>
      <c r="S24" s="150" t="s">
        <v>441</v>
      </c>
      <c r="T24" s="127"/>
      <c r="U24" s="127"/>
      <c r="V24" s="148"/>
      <c r="W24" s="149"/>
      <c r="X24" s="126"/>
      <c r="Y24" s="127"/>
      <c r="Z24" s="148"/>
      <c r="AA24" s="802"/>
      <c r="AB24" s="572">
        <f t="shared" si="0"/>
        <v>0</v>
      </c>
      <c r="AC24" s="51">
        <f t="shared" si="1"/>
        <v>28</v>
      </c>
      <c r="AD24" s="118">
        <f t="shared" si="2"/>
        <v>2</v>
      </c>
      <c r="AE24" s="132">
        <f t="shared" si="3"/>
        <v>28</v>
      </c>
      <c r="AF24" s="726" t="s">
        <v>225</v>
      </c>
      <c r="AG24" s="81" t="s">
        <v>226</v>
      </c>
    </row>
    <row r="25" spans="1:33" x14ac:dyDescent="0.2">
      <c r="A25" s="615" t="s">
        <v>59</v>
      </c>
      <c r="B25" s="133" t="s">
        <v>1</v>
      </c>
      <c r="C25" s="609" t="s">
        <v>60</v>
      </c>
      <c r="D25" s="126" t="s">
        <v>108</v>
      </c>
      <c r="E25" s="127">
        <v>28</v>
      </c>
      <c r="F25" s="128">
        <v>2</v>
      </c>
      <c r="G25" s="129" t="s">
        <v>110</v>
      </c>
      <c r="H25" s="126" t="s">
        <v>108</v>
      </c>
      <c r="I25" s="127" t="s">
        <v>108</v>
      </c>
      <c r="J25" s="128"/>
      <c r="K25" s="130"/>
      <c r="L25" s="127" t="s">
        <v>108</v>
      </c>
      <c r="M25" s="127" t="s">
        <v>108</v>
      </c>
      <c r="N25" s="128"/>
      <c r="O25" s="129"/>
      <c r="P25" s="126" t="s">
        <v>108</v>
      </c>
      <c r="Q25" s="127" t="s">
        <v>108</v>
      </c>
      <c r="R25" s="128"/>
      <c r="S25" s="130"/>
      <c r="T25" s="127" t="s">
        <v>108</v>
      </c>
      <c r="U25" s="127" t="s">
        <v>108</v>
      </c>
      <c r="V25" s="134"/>
      <c r="W25" s="135"/>
      <c r="X25" s="126" t="s">
        <v>108</v>
      </c>
      <c r="Y25" s="127" t="s">
        <v>108</v>
      </c>
      <c r="Z25" s="128"/>
      <c r="AA25" s="142"/>
      <c r="AB25" s="572">
        <f t="shared" si="0"/>
        <v>0</v>
      </c>
      <c r="AC25" s="51">
        <f t="shared" si="1"/>
        <v>28</v>
      </c>
      <c r="AD25" s="118">
        <f t="shared" si="2"/>
        <v>2</v>
      </c>
      <c r="AE25" s="132">
        <f t="shared" si="3"/>
        <v>28</v>
      </c>
      <c r="AF25" s="726" t="s">
        <v>193</v>
      </c>
      <c r="AG25" s="81" t="s">
        <v>194</v>
      </c>
    </row>
    <row r="26" spans="1:33" s="727" customFormat="1" ht="15.75" customHeight="1" x14ac:dyDescent="0.2">
      <c r="A26" s="124" t="s">
        <v>61</v>
      </c>
      <c r="B26" s="133" t="s">
        <v>1</v>
      </c>
      <c r="C26" s="616" t="s">
        <v>62</v>
      </c>
      <c r="D26" s="152"/>
      <c r="E26" s="153"/>
      <c r="F26" s="154"/>
      <c r="G26" s="155"/>
      <c r="H26" s="138"/>
      <c r="I26" s="153">
        <v>28</v>
      </c>
      <c r="J26" s="154">
        <v>2</v>
      </c>
      <c r="K26" s="627" t="s">
        <v>110</v>
      </c>
      <c r="L26" s="153"/>
      <c r="M26" s="153"/>
      <c r="N26" s="154"/>
      <c r="O26" s="142"/>
      <c r="P26" s="628"/>
      <c r="Q26" s="138"/>
      <c r="R26" s="629"/>
      <c r="S26" s="155"/>
      <c r="T26" s="138"/>
      <c r="U26" s="127"/>
      <c r="V26" s="134"/>
      <c r="W26" s="139"/>
      <c r="X26" s="127"/>
      <c r="Y26" s="127"/>
      <c r="Z26" s="128"/>
      <c r="AA26" s="142"/>
      <c r="AB26" s="572">
        <f t="shared" si="0"/>
        <v>0</v>
      </c>
      <c r="AC26" s="51">
        <f t="shared" si="1"/>
        <v>28</v>
      </c>
      <c r="AD26" s="118">
        <f t="shared" si="2"/>
        <v>2</v>
      </c>
      <c r="AE26" s="132">
        <f t="shared" si="3"/>
        <v>28</v>
      </c>
      <c r="AF26" s="726" t="s">
        <v>193</v>
      </c>
      <c r="AG26" s="81" t="s">
        <v>213</v>
      </c>
    </row>
    <row r="27" spans="1:33" s="727" customFormat="1" ht="15.75" customHeight="1" x14ac:dyDescent="0.2">
      <c r="A27" s="124" t="s">
        <v>63</v>
      </c>
      <c r="B27" s="133" t="s">
        <v>1</v>
      </c>
      <c r="C27" s="616" t="s">
        <v>64</v>
      </c>
      <c r="D27" s="152"/>
      <c r="E27" s="153"/>
      <c r="F27" s="154"/>
      <c r="G27" s="155"/>
      <c r="H27" s="138"/>
      <c r="I27" s="153"/>
      <c r="J27" s="154"/>
      <c r="K27" s="627"/>
      <c r="L27" s="153"/>
      <c r="M27" s="153">
        <v>28</v>
      </c>
      <c r="N27" s="154">
        <v>2</v>
      </c>
      <c r="O27" s="142" t="s">
        <v>110</v>
      </c>
      <c r="P27" s="628"/>
      <c r="Q27" s="138"/>
      <c r="R27" s="629"/>
      <c r="S27" s="155"/>
      <c r="T27" s="138"/>
      <c r="U27" s="127"/>
      <c r="V27" s="134"/>
      <c r="W27" s="139"/>
      <c r="X27" s="127"/>
      <c r="Y27" s="127"/>
      <c r="Z27" s="128"/>
      <c r="AA27" s="142"/>
      <c r="AB27" s="572">
        <f t="shared" si="0"/>
        <v>0</v>
      </c>
      <c r="AC27" s="51">
        <f t="shared" si="1"/>
        <v>28</v>
      </c>
      <c r="AD27" s="118">
        <f t="shared" si="2"/>
        <v>2</v>
      </c>
      <c r="AE27" s="132">
        <f t="shared" si="3"/>
        <v>28</v>
      </c>
      <c r="AF27" s="726" t="s">
        <v>193</v>
      </c>
      <c r="AG27" s="81" t="s">
        <v>213</v>
      </c>
    </row>
    <row r="28" spans="1:33" s="727" customFormat="1" ht="15.75" customHeight="1" x14ac:dyDescent="0.2">
      <c r="A28" s="124" t="s">
        <v>65</v>
      </c>
      <c r="B28" s="133" t="s">
        <v>1</v>
      </c>
      <c r="C28" s="616" t="s">
        <v>66</v>
      </c>
      <c r="D28" s="152"/>
      <c r="E28" s="153"/>
      <c r="F28" s="154"/>
      <c r="G28" s="155"/>
      <c r="H28" s="138"/>
      <c r="I28" s="153"/>
      <c r="J28" s="154"/>
      <c r="K28" s="627"/>
      <c r="L28" s="153"/>
      <c r="M28" s="153"/>
      <c r="N28" s="154"/>
      <c r="O28" s="142"/>
      <c r="P28" s="628"/>
      <c r="Q28" s="138">
        <v>28</v>
      </c>
      <c r="R28" s="154">
        <v>2</v>
      </c>
      <c r="S28" s="155" t="s">
        <v>110</v>
      </c>
      <c r="T28" s="138"/>
      <c r="U28" s="127"/>
      <c r="V28" s="134"/>
      <c r="W28" s="139"/>
      <c r="X28" s="127"/>
      <c r="Y28" s="127"/>
      <c r="Z28" s="128"/>
      <c r="AA28" s="142"/>
      <c r="AB28" s="572">
        <f t="shared" si="0"/>
        <v>0</v>
      </c>
      <c r="AC28" s="51">
        <f t="shared" si="1"/>
        <v>28</v>
      </c>
      <c r="AD28" s="118">
        <f t="shared" si="2"/>
        <v>2</v>
      </c>
      <c r="AE28" s="132">
        <f t="shared" si="3"/>
        <v>28</v>
      </c>
      <c r="AF28" s="726" t="s">
        <v>193</v>
      </c>
      <c r="AG28" s="81" t="s">
        <v>213</v>
      </c>
    </row>
    <row r="29" spans="1:33" s="727" customFormat="1" ht="15.75" customHeight="1" x14ac:dyDescent="0.2">
      <c r="A29" s="124" t="s">
        <v>67</v>
      </c>
      <c r="B29" s="133" t="s">
        <v>1</v>
      </c>
      <c r="C29" s="616" t="s">
        <v>68</v>
      </c>
      <c r="D29" s="152"/>
      <c r="E29" s="153"/>
      <c r="F29" s="154"/>
      <c r="G29" s="155"/>
      <c r="H29" s="138"/>
      <c r="I29" s="153"/>
      <c r="J29" s="154"/>
      <c r="K29" s="627"/>
      <c r="L29" s="153"/>
      <c r="M29" s="153"/>
      <c r="N29" s="154"/>
      <c r="O29" s="142"/>
      <c r="P29" s="628"/>
      <c r="Q29" s="138"/>
      <c r="R29" s="154"/>
      <c r="S29" s="155"/>
      <c r="T29" s="138"/>
      <c r="U29" s="127">
        <v>28</v>
      </c>
      <c r="V29" s="134">
        <v>2</v>
      </c>
      <c r="W29" s="139" t="s">
        <v>110</v>
      </c>
      <c r="X29" s="127"/>
      <c r="Y29" s="127"/>
      <c r="Z29" s="128"/>
      <c r="AA29" s="142"/>
      <c r="AB29" s="572">
        <f t="shared" si="0"/>
        <v>0</v>
      </c>
      <c r="AC29" s="51">
        <f t="shared" si="1"/>
        <v>28</v>
      </c>
      <c r="AD29" s="118">
        <f t="shared" si="2"/>
        <v>2</v>
      </c>
      <c r="AE29" s="132">
        <f t="shared" si="3"/>
        <v>28</v>
      </c>
      <c r="AF29" s="726" t="s">
        <v>193</v>
      </c>
      <c r="AG29" s="81" t="s">
        <v>213</v>
      </c>
    </row>
    <row r="30" spans="1:33" s="727" customFormat="1" ht="15.75" customHeight="1" x14ac:dyDescent="0.2">
      <c r="A30" s="124" t="s">
        <v>69</v>
      </c>
      <c r="B30" s="133" t="s">
        <v>1</v>
      </c>
      <c r="C30" s="616" t="s">
        <v>70</v>
      </c>
      <c r="D30" s="152"/>
      <c r="E30" s="153"/>
      <c r="F30" s="154"/>
      <c r="G30" s="155"/>
      <c r="H30" s="138"/>
      <c r="I30" s="153"/>
      <c r="J30" s="154"/>
      <c r="K30" s="627"/>
      <c r="L30" s="153"/>
      <c r="M30" s="153"/>
      <c r="N30" s="154"/>
      <c r="O30" s="142"/>
      <c r="P30" s="628"/>
      <c r="Q30" s="138"/>
      <c r="R30" s="154"/>
      <c r="S30" s="155"/>
      <c r="T30" s="138"/>
      <c r="U30" s="127"/>
      <c r="V30" s="134"/>
      <c r="W30" s="139"/>
      <c r="X30" s="127"/>
      <c r="Y30" s="127">
        <v>20</v>
      </c>
      <c r="Z30" s="128">
        <v>2</v>
      </c>
      <c r="AA30" s="142" t="s">
        <v>110</v>
      </c>
      <c r="AB30" s="572">
        <f t="shared" si="0"/>
        <v>0</v>
      </c>
      <c r="AC30" s="51">
        <f t="shared" si="1"/>
        <v>20</v>
      </c>
      <c r="AD30" s="118">
        <f t="shared" si="2"/>
        <v>2</v>
      </c>
      <c r="AE30" s="132">
        <f t="shared" si="3"/>
        <v>20</v>
      </c>
      <c r="AF30" s="726" t="s">
        <v>193</v>
      </c>
      <c r="AG30" s="81" t="s">
        <v>213</v>
      </c>
    </row>
    <row r="31" spans="1:33" s="727" customFormat="1" x14ac:dyDescent="0.2">
      <c r="A31" s="141" t="s">
        <v>490</v>
      </c>
      <c r="B31" s="133" t="s">
        <v>1</v>
      </c>
      <c r="C31" s="616" t="s">
        <v>514</v>
      </c>
      <c r="D31" s="152"/>
      <c r="E31" s="153"/>
      <c r="F31" s="154"/>
      <c r="G31" s="155"/>
      <c r="H31" s="138"/>
      <c r="I31" s="153">
        <v>28</v>
      </c>
      <c r="J31" s="154">
        <v>2</v>
      </c>
      <c r="K31" s="627" t="s">
        <v>110</v>
      </c>
      <c r="L31" s="153"/>
      <c r="M31" s="153"/>
      <c r="N31" s="154"/>
      <c r="O31" s="142"/>
      <c r="P31" s="628"/>
      <c r="Q31" s="138"/>
      <c r="R31" s="154"/>
      <c r="S31" s="155"/>
      <c r="T31" s="138"/>
      <c r="U31" s="127"/>
      <c r="V31" s="134"/>
      <c r="W31" s="139"/>
      <c r="X31" s="127"/>
      <c r="Y31" s="127"/>
      <c r="Z31" s="128"/>
      <c r="AA31" s="142"/>
      <c r="AB31" s="572">
        <f t="shared" si="0"/>
        <v>0</v>
      </c>
      <c r="AC31" s="51">
        <f t="shared" si="1"/>
        <v>28</v>
      </c>
      <c r="AD31" s="118">
        <f t="shared" si="2"/>
        <v>2</v>
      </c>
      <c r="AE31" s="132">
        <f t="shared" si="3"/>
        <v>28</v>
      </c>
      <c r="AF31" s="726" t="s">
        <v>473</v>
      </c>
      <c r="AG31" s="81" t="s">
        <v>488</v>
      </c>
    </row>
    <row r="32" spans="1:33" s="727" customFormat="1" ht="15.75" customHeight="1" x14ac:dyDescent="0.2">
      <c r="A32" s="141" t="s">
        <v>491</v>
      </c>
      <c r="B32" s="133" t="s">
        <v>1</v>
      </c>
      <c r="C32" s="616" t="s">
        <v>515</v>
      </c>
      <c r="D32" s="152"/>
      <c r="E32" s="153"/>
      <c r="F32" s="154"/>
      <c r="G32" s="155"/>
      <c r="H32" s="138"/>
      <c r="I32" s="153"/>
      <c r="J32" s="154"/>
      <c r="K32" s="627"/>
      <c r="L32" s="153"/>
      <c r="M32" s="153">
        <v>28</v>
      </c>
      <c r="N32" s="154">
        <v>2</v>
      </c>
      <c r="O32" s="142" t="s">
        <v>110</v>
      </c>
      <c r="P32" s="628"/>
      <c r="Q32" s="138"/>
      <c r="R32" s="154"/>
      <c r="S32" s="155"/>
      <c r="T32" s="138"/>
      <c r="U32" s="127"/>
      <c r="V32" s="134"/>
      <c r="W32" s="139"/>
      <c r="X32" s="127"/>
      <c r="Y32" s="127"/>
      <c r="Z32" s="128"/>
      <c r="AA32" s="142"/>
      <c r="AB32" s="572">
        <f t="shared" si="0"/>
        <v>0</v>
      </c>
      <c r="AC32" s="51">
        <f t="shared" si="1"/>
        <v>28</v>
      </c>
      <c r="AD32" s="118">
        <f t="shared" si="2"/>
        <v>2</v>
      </c>
      <c r="AE32" s="132">
        <f t="shared" si="3"/>
        <v>28</v>
      </c>
      <c r="AF32" s="726" t="s">
        <v>473</v>
      </c>
      <c r="AG32" s="81" t="s">
        <v>488</v>
      </c>
    </row>
    <row r="33" spans="1:33" s="727" customFormat="1" ht="15.75" customHeight="1" x14ac:dyDescent="0.2">
      <c r="A33" s="141" t="s">
        <v>89</v>
      </c>
      <c r="B33" s="133" t="s">
        <v>1</v>
      </c>
      <c r="C33" s="617" t="s">
        <v>90</v>
      </c>
      <c r="D33" s="152"/>
      <c r="E33" s="153"/>
      <c r="F33" s="154"/>
      <c r="G33" s="155"/>
      <c r="H33" s="138">
        <v>14</v>
      </c>
      <c r="I33" s="153">
        <v>14</v>
      </c>
      <c r="J33" s="154">
        <v>2</v>
      </c>
      <c r="K33" s="627" t="s">
        <v>109</v>
      </c>
      <c r="L33" s="153"/>
      <c r="M33" s="153"/>
      <c r="N33" s="154"/>
      <c r="O33" s="142"/>
      <c r="P33" s="628"/>
      <c r="Q33" s="138"/>
      <c r="R33" s="154"/>
      <c r="S33" s="155"/>
      <c r="T33" s="138"/>
      <c r="U33" s="127"/>
      <c r="V33" s="134"/>
      <c r="W33" s="139"/>
      <c r="X33" s="127"/>
      <c r="Y33" s="127"/>
      <c r="Z33" s="128"/>
      <c r="AA33" s="142"/>
      <c r="AB33" s="572">
        <f t="shared" si="0"/>
        <v>14</v>
      </c>
      <c r="AC33" s="51">
        <f t="shared" si="1"/>
        <v>14</v>
      </c>
      <c r="AD33" s="118">
        <f t="shared" si="2"/>
        <v>2</v>
      </c>
      <c r="AE33" s="132">
        <f t="shared" si="3"/>
        <v>28</v>
      </c>
      <c r="AF33" s="726" t="s">
        <v>205</v>
      </c>
      <c r="AG33" s="55" t="s">
        <v>214</v>
      </c>
    </row>
    <row r="34" spans="1:33" s="727" customFormat="1" ht="15.75" customHeight="1" x14ac:dyDescent="0.2">
      <c r="A34" s="141" t="s">
        <v>517</v>
      </c>
      <c r="B34" s="133" t="s">
        <v>1</v>
      </c>
      <c r="C34" s="660" t="s">
        <v>470</v>
      </c>
      <c r="D34" s="152"/>
      <c r="E34" s="153"/>
      <c r="F34" s="154"/>
      <c r="G34" s="155"/>
      <c r="H34" s="138"/>
      <c r="I34" s="153">
        <v>56</v>
      </c>
      <c r="J34" s="154">
        <v>4</v>
      </c>
      <c r="K34" s="627" t="s">
        <v>110</v>
      </c>
      <c r="L34" s="153"/>
      <c r="M34" s="153"/>
      <c r="N34" s="154"/>
      <c r="O34" s="142"/>
      <c r="P34" s="628"/>
      <c r="Q34" s="138"/>
      <c r="R34" s="154"/>
      <c r="S34" s="155"/>
      <c r="T34" s="138"/>
      <c r="U34" s="127"/>
      <c r="V34" s="134"/>
      <c r="W34" s="139"/>
      <c r="X34" s="127"/>
      <c r="Y34" s="127"/>
      <c r="Z34" s="128"/>
      <c r="AA34" s="142"/>
      <c r="AB34" s="572">
        <f t="shared" si="0"/>
        <v>0</v>
      </c>
      <c r="AC34" s="51">
        <f t="shared" si="1"/>
        <v>56</v>
      </c>
      <c r="AD34" s="118">
        <f t="shared" si="2"/>
        <v>4</v>
      </c>
      <c r="AE34" s="132">
        <f t="shared" si="3"/>
        <v>56</v>
      </c>
      <c r="AF34" s="726" t="s">
        <v>473</v>
      </c>
      <c r="AG34" s="81" t="s">
        <v>516</v>
      </c>
    </row>
    <row r="35" spans="1:33" s="727" customFormat="1" ht="15.75" customHeight="1" x14ac:dyDescent="0.2">
      <c r="A35" s="975" t="s">
        <v>603</v>
      </c>
      <c r="B35" s="133" t="s">
        <v>1</v>
      </c>
      <c r="C35" s="1072" t="s">
        <v>87</v>
      </c>
      <c r="D35" s="152"/>
      <c r="E35" s="153"/>
      <c r="F35" s="154"/>
      <c r="G35" s="155"/>
      <c r="H35" s="138"/>
      <c r="I35" s="153"/>
      <c r="J35" s="154"/>
      <c r="K35" s="627"/>
      <c r="L35" s="153"/>
      <c r="M35" s="153">
        <v>28</v>
      </c>
      <c r="N35" s="154">
        <v>2</v>
      </c>
      <c r="O35" s="142" t="s">
        <v>110</v>
      </c>
      <c r="P35" s="628"/>
      <c r="Q35" s="138"/>
      <c r="R35" s="154"/>
      <c r="S35" s="155"/>
      <c r="T35" s="138"/>
      <c r="U35" s="127"/>
      <c r="V35" s="134"/>
      <c r="W35" s="139"/>
      <c r="X35" s="127"/>
      <c r="Y35" s="127"/>
      <c r="Z35" s="128"/>
      <c r="AA35" s="142"/>
      <c r="AB35" s="572">
        <f t="shared" si="0"/>
        <v>0</v>
      </c>
      <c r="AC35" s="51">
        <f t="shared" si="1"/>
        <v>28</v>
      </c>
      <c r="AD35" s="118">
        <f t="shared" si="2"/>
        <v>2</v>
      </c>
      <c r="AE35" s="132">
        <f t="shared" si="3"/>
        <v>28</v>
      </c>
      <c r="AF35" s="726" t="s">
        <v>473</v>
      </c>
      <c r="AG35" s="973" t="s">
        <v>654</v>
      </c>
    </row>
    <row r="36" spans="1:33" s="727" customFormat="1" ht="15.75" customHeight="1" x14ac:dyDescent="0.2">
      <c r="A36" s="975" t="s">
        <v>604</v>
      </c>
      <c r="B36" s="133" t="s">
        <v>1</v>
      </c>
      <c r="C36" s="1072" t="s">
        <v>88</v>
      </c>
      <c r="D36" s="152"/>
      <c r="E36" s="153"/>
      <c r="F36" s="154"/>
      <c r="G36" s="155"/>
      <c r="H36" s="138"/>
      <c r="I36" s="153"/>
      <c r="J36" s="154"/>
      <c r="K36" s="627"/>
      <c r="L36" s="153"/>
      <c r="M36" s="153"/>
      <c r="N36" s="154"/>
      <c r="O36" s="142"/>
      <c r="P36" s="628"/>
      <c r="Q36" s="138">
        <v>28</v>
      </c>
      <c r="R36" s="154">
        <v>2</v>
      </c>
      <c r="S36" s="155" t="s">
        <v>110</v>
      </c>
      <c r="T36" s="138"/>
      <c r="U36" s="127"/>
      <c r="V36" s="134"/>
      <c r="W36" s="139"/>
      <c r="X36" s="127"/>
      <c r="Y36" s="127"/>
      <c r="Z36" s="128"/>
      <c r="AA36" s="142"/>
      <c r="AB36" s="572">
        <f t="shared" si="0"/>
        <v>0</v>
      </c>
      <c r="AC36" s="51">
        <f t="shared" si="1"/>
        <v>28</v>
      </c>
      <c r="AD36" s="118">
        <f t="shared" si="2"/>
        <v>2</v>
      </c>
      <c r="AE36" s="132">
        <f t="shared" si="3"/>
        <v>28</v>
      </c>
      <c r="AF36" s="726" t="s">
        <v>473</v>
      </c>
      <c r="AG36" s="973" t="s">
        <v>518</v>
      </c>
    </row>
    <row r="37" spans="1:33" s="727" customFormat="1" ht="15.75" customHeight="1" x14ac:dyDescent="0.2">
      <c r="A37" s="975" t="s">
        <v>605</v>
      </c>
      <c r="B37" s="133" t="s">
        <v>1</v>
      </c>
      <c r="C37" s="1072" t="s">
        <v>74</v>
      </c>
      <c r="D37" s="152"/>
      <c r="E37" s="153"/>
      <c r="F37" s="154"/>
      <c r="G37" s="155"/>
      <c r="H37" s="138"/>
      <c r="I37" s="153"/>
      <c r="J37" s="154"/>
      <c r="K37" s="627"/>
      <c r="L37" s="153"/>
      <c r="M37" s="153"/>
      <c r="N37" s="154"/>
      <c r="O37" s="142"/>
      <c r="P37" s="628"/>
      <c r="Q37" s="138"/>
      <c r="R37" s="154"/>
      <c r="S37" s="155"/>
      <c r="T37" s="138"/>
      <c r="U37" s="127">
        <v>28</v>
      </c>
      <c r="V37" s="134">
        <v>2</v>
      </c>
      <c r="W37" s="139" t="s">
        <v>110</v>
      </c>
      <c r="X37" s="127"/>
      <c r="Y37" s="127"/>
      <c r="Z37" s="128"/>
      <c r="AA37" s="142"/>
      <c r="AB37" s="572">
        <f t="shared" si="0"/>
        <v>0</v>
      </c>
      <c r="AC37" s="51">
        <f t="shared" si="1"/>
        <v>28</v>
      </c>
      <c r="AD37" s="118">
        <f t="shared" si="2"/>
        <v>2</v>
      </c>
      <c r="AE37" s="132">
        <f t="shared" si="3"/>
        <v>28</v>
      </c>
      <c r="AF37" s="726" t="s">
        <v>473</v>
      </c>
      <c r="AG37" s="973" t="s">
        <v>516</v>
      </c>
    </row>
    <row r="38" spans="1:33" s="727" customFormat="1" ht="15.75" customHeight="1" x14ac:dyDescent="0.2">
      <c r="A38" s="707" t="s">
        <v>96</v>
      </c>
      <c r="B38" s="133" t="s">
        <v>1</v>
      </c>
      <c r="C38" s="991" t="s">
        <v>97</v>
      </c>
      <c r="D38" s="628">
        <v>28</v>
      </c>
      <c r="E38" s="138"/>
      <c r="F38" s="629">
        <v>2</v>
      </c>
      <c r="G38" s="155" t="s">
        <v>109</v>
      </c>
      <c r="H38" s="138"/>
      <c r="I38" s="153"/>
      <c r="J38" s="154"/>
      <c r="K38" s="627"/>
      <c r="L38" s="153"/>
      <c r="M38" s="153"/>
      <c r="N38" s="154"/>
      <c r="O38" s="142"/>
      <c r="P38" s="628"/>
      <c r="Q38" s="138"/>
      <c r="R38" s="629"/>
      <c r="S38" s="155"/>
      <c r="T38" s="138"/>
      <c r="U38" s="127"/>
      <c r="V38" s="134"/>
      <c r="W38" s="139"/>
      <c r="X38" s="127"/>
      <c r="Y38" s="127"/>
      <c r="Z38" s="128"/>
      <c r="AA38" s="142"/>
      <c r="AB38" s="572">
        <f t="shared" si="0"/>
        <v>28</v>
      </c>
      <c r="AC38" s="51">
        <f t="shared" si="1"/>
        <v>0</v>
      </c>
      <c r="AD38" s="118">
        <f t="shared" si="2"/>
        <v>2</v>
      </c>
      <c r="AE38" s="132">
        <f t="shared" si="3"/>
        <v>28</v>
      </c>
      <c r="AF38" s="819" t="s">
        <v>599</v>
      </c>
      <c r="AG38" s="81" t="s">
        <v>228</v>
      </c>
    </row>
    <row r="39" spans="1:33" s="727" customFormat="1" ht="15.75" customHeight="1" x14ac:dyDescent="0.2">
      <c r="A39" s="1034" t="s">
        <v>27</v>
      </c>
      <c r="B39" s="133" t="s">
        <v>1</v>
      </c>
      <c r="C39" s="1035" t="s">
        <v>28</v>
      </c>
      <c r="D39" s="630"/>
      <c r="E39" s="631"/>
      <c r="F39" s="632"/>
      <c r="G39" s="663"/>
      <c r="H39" s="630">
        <v>14</v>
      </c>
      <c r="I39" s="631">
        <v>28</v>
      </c>
      <c r="J39" s="632">
        <v>2</v>
      </c>
      <c r="K39" s="633" t="s">
        <v>128</v>
      </c>
      <c r="L39" s="631"/>
      <c r="M39" s="631"/>
      <c r="N39" s="632"/>
      <c r="O39" s="661"/>
      <c r="P39" s="662"/>
      <c r="Q39" s="630"/>
      <c r="R39" s="632"/>
      <c r="S39" s="663"/>
      <c r="T39" s="630"/>
      <c r="U39" s="631"/>
      <c r="V39" s="664"/>
      <c r="W39" s="665"/>
      <c r="X39" s="631"/>
      <c r="Y39" s="631"/>
      <c r="Z39" s="632"/>
      <c r="AA39" s="661"/>
      <c r="AB39" s="572">
        <f t="shared" si="0"/>
        <v>14</v>
      </c>
      <c r="AC39" s="51">
        <f t="shared" si="1"/>
        <v>28</v>
      </c>
      <c r="AD39" s="118">
        <f t="shared" si="2"/>
        <v>2</v>
      </c>
      <c r="AE39" s="132">
        <f t="shared" si="3"/>
        <v>42</v>
      </c>
      <c r="AF39" s="726" t="s">
        <v>207</v>
      </c>
      <c r="AG39" s="973" t="s">
        <v>632</v>
      </c>
    </row>
    <row r="40" spans="1:33" s="727" customFormat="1" ht="15.75" customHeight="1" x14ac:dyDescent="0.2">
      <c r="A40" s="1034" t="s">
        <v>25</v>
      </c>
      <c r="B40" s="133" t="s">
        <v>1</v>
      </c>
      <c r="C40" s="1036" t="s">
        <v>26</v>
      </c>
      <c r="D40" s="152"/>
      <c r="E40" s="153"/>
      <c r="F40" s="154"/>
      <c r="G40" s="155"/>
      <c r="H40" s="138"/>
      <c r="I40" s="153"/>
      <c r="J40" s="154"/>
      <c r="K40" s="627"/>
      <c r="L40" s="153">
        <v>14</v>
      </c>
      <c r="M40" s="153">
        <v>28</v>
      </c>
      <c r="N40" s="154">
        <v>2</v>
      </c>
      <c r="O40" s="142" t="s">
        <v>128</v>
      </c>
      <c r="P40" s="628"/>
      <c r="Q40" s="138"/>
      <c r="R40" s="154"/>
      <c r="S40" s="155"/>
      <c r="T40" s="138"/>
      <c r="U40" s="127"/>
      <c r="V40" s="134"/>
      <c r="W40" s="139"/>
      <c r="X40" s="127"/>
      <c r="Y40" s="127"/>
      <c r="Z40" s="128"/>
      <c r="AA40" s="142"/>
      <c r="AB40" s="572">
        <f t="shared" si="0"/>
        <v>14</v>
      </c>
      <c r="AC40" s="51">
        <f t="shared" si="1"/>
        <v>28</v>
      </c>
      <c r="AD40" s="118">
        <f t="shared" si="2"/>
        <v>2</v>
      </c>
      <c r="AE40" s="132">
        <f t="shared" si="3"/>
        <v>42</v>
      </c>
      <c r="AF40" s="726" t="s">
        <v>207</v>
      </c>
      <c r="AG40" s="973" t="s">
        <v>632</v>
      </c>
    </row>
    <row r="41" spans="1:33" s="727" customFormat="1" ht="15.75" customHeight="1" x14ac:dyDescent="0.2">
      <c r="A41" s="1034" t="s">
        <v>29</v>
      </c>
      <c r="B41" s="133" t="s">
        <v>1</v>
      </c>
      <c r="C41" s="1036" t="s">
        <v>30</v>
      </c>
      <c r="D41" s="152"/>
      <c r="E41" s="153"/>
      <c r="F41" s="154"/>
      <c r="G41" s="155"/>
      <c r="H41" s="138"/>
      <c r="I41" s="153"/>
      <c r="J41" s="154"/>
      <c r="K41" s="627"/>
      <c r="L41" s="153"/>
      <c r="M41" s="153"/>
      <c r="N41" s="154"/>
      <c r="O41" s="142"/>
      <c r="P41" s="628">
        <v>14</v>
      </c>
      <c r="Q41" s="138">
        <v>28</v>
      </c>
      <c r="R41" s="154">
        <v>2</v>
      </c>
      <c r="S41" s="155" t="s">
        <v>128</v>
      </c>
      <c r="T41" s="138"/>
      <c r="U41" s="127"/>
      <c r="V41" s="134"/>
      <c r="W41" s="139"/>
      <c r="X41" s="127"/>
      <c r="Y41" s="127"/>
      <c r="Z41" s="128"/>
      <c r="AA41" s="142"/>
      <c r="AB41" s="572">
        <f t="shared" si="0"/>
        <v>14</v>
      </c>
      <c r="AC41" s="51">
        <f t="shared" si="1"/>
        <v>28</v>
      </c>
      <c r="AD41" s="118">
        <f t="shared" si="2"/>
        <v>2</v>
      </c>
      <c r="AE41" s="132">
        <f t="shared" si="3"/>
        <v>42</v>
      </c>
      <c r="AF41" s="726" t="s">
        <v>207</v>
      </c>
      <c r="AG41" s="973" t="s">
        <v>633</v>
      </c>
    </row>
    <row r="42" spans="1:33" s="727" customFormat="1" ht="15.75" customHeight="1" x14ac:dyDescent="0.2">
      <c r="A42" s="1034" t="s">
        <v>31</v>
      </c>
      <c r="B42" s="133" t="s">
        <v>1</v>
      </c>
      <c r="C42" s="1036" t="s">
        <v>32</v>
      </c>
      <c r="D42" s="152"/>
      <c r="E42" s="153"/>
      <c r="F42" s="154"/>
      <c r="G42" s="155"/>
      <c r="H42" s="138"/>
      <c r="I42" s="153"/>
      <c r="J42" s="154"/>
      <c r="K42" s="627"/>
      <c r="L42" s="153"/>
      <c r="M42" s="153"/>
      <c r="N42" s="154"/>
      <c r="O42" s="142"/>
      <c r="P42" s="628"/>
      <c r="Q42" s="138"/>
      <c r="R42" s="154"/>
      <c r="S42" s="155"/>
      <c r="T42" s="138">
        <v>14</v>
      </c>
      <c r="U42" s="127">
        <v>28</v>
      </c>
      <c r="V42" s="134">
        <v>2</v>
      </c>
      <c r="W42" s="139" t="s">
        <v>128</v>
      </c>
      <c r="X42" s="127"/>
      <c r="Y42" s="127"/>
      <c r="Z42" s="128"/>
      <c r="AA42" s="142"/>
      <c r="AB42" s="572">
        <f t="shared" si="0"/>
        <v>14</v>
      </c>
      <c r="AC42" s="51">
        <f t="shared" si="1"/>
        <v>28</v>
      </c>
      <c r="AD42" s="118">
        <f t="shared" si="2"/>
        <v>2</v>
      </c>
      <c r="AE42" s="132">
        <f t="shared" si="3"/>
        <v>42</v>
      </c>
      <c r="AF42" s="726" t="s">
        <v>207</v>
      </c>
      <c r="AG42" s="973" t="s">
        <v>633</v>
      </c>
    </row>
    <row r="43" spans="1:33" s="727" customFormat="1" ht="15.75" customHeight="1" x14ac:dyDescent="0.2">
      <c r="A43" s="124" t="s">
        <v>519</v>
      </c>
      <c r="B43" s="133" t="s">
        <v>1</v>
      </c>
      <c r="C43" s="616" t="s">
        <v>446</v>
      </c>
      <c r="D43" s="152"/>
      <c r="E43" s="153"/>
      <c r="F43" s="154"/>
      <c r="G43" s="155"/>
      <c r="H43" s="138"/>
      <c r="I43" s="153"/>
      <c r="J43" s="154"/>
      <c r="K43" s="627"/>
      <c r="L43" s="153"/>
      <c r="M43" s="153"/>
      <c r="N43" s="154"/>
      <c r="O43" s="142"/>
      <c r="P43" s="628"/>
      <c r="Q43" s="138"/>
      <c r="R43" s="154"/>
      <c r="S43" s="155"/>
      <c r="T43" s="138"/>
      <c r="U43" s="127"/>
      <c r="V43" s="134"/>
      <c r="W43" s="139"/>
      <c r="X43" s="127"/>
      <c r="Y43" s="590">
        <v>20</v>
      </c>
      <c r="Z43" s="128">
        <v>2</v>
      </c>
      <c r="AA43" s="142" t="s">
        <v>129</v>
      </c>
      <c r="AB43" s="572">
        <f t="shared" si="0"/>
        <v>0</v>
      </c>
      <c r="AC43" s="51">
        <f t="shared" si="1"/>
        <v>20</v>
      </c>
      <c r="AD43" s="118">
        <f t="shared" si="2"/>
        <v>2</v>
      </c>
      <c r="AE43" s="132">
        <f t="shared" si="3"/>
        <v>20</v>
      </c>
      <c r="AF43" s="726" t="s">
        <v>207</v>
      </c>
      <c r="AG43" s="81" t="s">
        <v>234</v>
      </c>
    </row>
    <row r="44" spans="1:33" s="727" customFormat="1" ht="15.75" customHeight="1" x14ac:dyDescent="0.2">
      <c r="A44" s="124" t="s">
        <v>35</v>
      </c>
      <c r="B44" s="133" t="s">
        <v>1</v>
      </c>
      <c r="C44" s="616" t="s">
        <v>36</v>
      </c>
      <c r="D44" s="153"/>
      <c r="E44" s="153"/>
      <c r="F44" s="154"/>
      <c r="G44" s="142"/>
      <c r="H44" s="153">
        <v>14</v>
      </c>
      <c r="I44" s="153">
        <v>28</v>
      </c>
      <c r="J44" s="154">
        <v>2</v>
      </c>
      <c r="K44" s="142" t="s">
        <v>442</v>
      </c>
      <c r="L44" s="153"/>
      <c r="M44" s="153"/>
      <c r="N44" s="154"/>
      <c r="O44" s="142"/>
      <c r="P44" s="628"/>
      <c r="Q44" s="138"/>
      <c r="R44" s="154"/>
      <c r="S44" s="155"/>
      <c r="T44" s="138"/>
      <c r="U44" s="127"/>
      <c r="V44" s="134"/>
      <c r="W44" s="139"/>
      <c r="X44" s="127"/>
      <c r="Y44" s="127"/>
      <c r="Z44" s="128"/>
      <c r="AA44" s="142"/>
      <c r="AB44" s="572">
        <f t="shared" si="0"/>
        <v>14</v>
      </c>
      <c r="AC44" s="51">
        <f t="shared" si="1"/>
        <v>28</v>
      </c>
      <c r="AD44" s="118">
        <f t="shared" si="2"/>
        <v>2</v>
      </c>
      <c r="AE44" s="132">
        <f t="shared" si="3"/>
        <v>42</v>
      </c>
      <c r="AF44" s="726" t="s">
        <v>202</v>
      </c>
      <c r="AG44" s="81" t="s">
        <v>203</v>
      </c>
    </row>
    <row r="45" spans="1:33" s="727" customFormat="1" ht="15.75" customHeight="1" x14ac:dyDescent="0.2">
      <c r="A45" s="124" t="s">
        <v>33</v>
      </c>
      <c r="B45" s="133" t="s">
        <v>1</v>
      </c>
      <c r="C45" s="616" t="s">
        <v>34</v>
      </c>
      <c r="D45" s="153"/>
      <c r="E45" s="153"/>
      <c r="F45" s="154"/>
      <c r="G45" s="142"/>
      <c r="H45" s="628"/>
      <c r="I45" s="138"/>
      <c r="J45" s="154"/>
      <c r="K45" s="155"/>
      <c r="L45" s="628">
        <v>14</v>
      </c>
      <c r="M45" s="138">
        <v>28</v>
      </c>
      <c r="N45" s="154">
        <v>2</v>
      </c>
      <c r="O45" s="155" t="s">
        <v>444</v>
      </c>
      <c r="P45" s="628"/>
      <c r="Q45" s="138"/>
      <c r="R45" s="154"/>
      <c r="S45" s="155"/>
      <c r="T45" s="138"/>
      <c r="U45" s="127"/>
      <c r="V45" s="134"/>
      <c r="W45" s="139"/>
      <c r="X45" s="127"/>
      <c r="Y45" s="127"/>
      <c r="Z45" s="128"/>
      <c r="AA45" s="142"/>
      <c r="AB45" s="572">
        <f t="shared" si="0"/>
        <v>14</v>
      </c>
      <c r="AC45" s="51">
        <f t="shared" si="1"/>
        <v>28</v>
      </c>
      <c r="AD45" s="118">
        <f t="shared" si="2"/>
        <v>2</v>
      </c>
      <c r="AE45" s="132">
        <f t="shared" si="3"/>
        <v>42</v>
      </c>
      <c r="AF45" s="726" t="s">
        <v>202</v>
      </c>
      <c r="AG45" s="81" t="s">
        <v>203</v>
      </c>
    </row>
    <row r="46" spans="1:33" s="769" customFormat="1" ht="16.5" customHeight="1" x14ac:dyDescent="0.2">
      <c r="A46" s="698" t="s">
        <v>56</v>
      </c>
      <c r="B46" s="699" t="s">
        <v>1</v>
      </c>
      <c r="C46" s="700" t="s">
        <v>57</v>
      </c>
      <c r="D46" s="589"/>
      <c r="E46" s="590"/>
      <c r="F46" s="591"/>
      <c r="G46" s="592"/>
      <c r="H46" s="590"/>
      <c r="I46" s="590"/>
      <c r="J46" s="591"/>
      <c r="K46" s="592"/>
      <c r="L46" s="590"/>
      <c r="M46" s="590"/>
      <c r="N46" s="591"/>
      <c r="O46" s="592"/>
      <c r="P46" s="590">
        <v>14</v>
      </c>
      <c r="Q46" s="590">
        <v>14</v>
      </c>
      <c r="R46" s="591">
        <v>2</v>
      </c>
      <c r="S46" s="592" t="s">
        <v>1</v>
      </c>
      <c r="T46" s="590"/>
      <c r="U46" s="590"/>
      <c r="V46" s="602"/>
      <c r="W46" s="603"/>
      <c r="X46" s="589"/>
      <c r="Y46" s="590"/>
      <c r="Z46" s="591"/>
      <c r="AA46" s="659"/>
      <c r="AB46" s="694">
        <f t="shared" si="0"/>
        <v>14</v>
      </c>
      <c r="AC46" s="695">
        <f t="shared" si="1"/>
        <v>14</v>
      </c>
      <c r="AD46" s="696">
        <f t="shared" si="2"/>
        <v>2</v>
      </c>
      <c r="AE46" s="697">
        <f t="shared" si="3"/>
        <v>28</v>
      </c>
      <c r="AF46" s="768" t="s">
        <v>246</v>
      </c>
      <c r="AG46" s="819" t="s">
        <v>199</v>
      </c>
    </row>
    <row r="47" spans="1:33" x14ac:dyDescent="0.2">
      <c r="A47" s="124" t="s">
        <v>39</v>
      </c>
      <c r="B47" s="133" t="s">
        <v>1</v>
      </c>
      <c r="C47" s="614" t="s">
        <v>40</v>
      </c>
      <c r="D47" s="126"/>
      <c r="E47" s="127"/>
      <c r="F47" s="128"/>
      <c r="G47" s="129"/>
      <c r="H47" s="126"/>
      <c r="I47" s="127"/>
      <c r="J47" s="128"/>
      <c r="K47" s="130"/>
      <c r="L47" s="127"/>
      <c r="M47" s="127"/>
      <c r="N47" s="128"/>
      <c r="O47" s="129"/>
      <c r="P47" s="126"/>
      <c r="Q47" s="127"/>
      <c r="R47" s="128"/>
      <c r="S47" s="130"/>
      <c r="T47" s="127">
        <v>14</v>
      </c>
      <c r="U47" s="127">
        <v>14</v>
      </c>
      <c r="V47" s="134">
        <v>2</v>
      </c>
      <c r="W47" s="135" t="s">
        <v>1</v>
      </c>
      <c r="X47" s="126"/>
      <c r="Y47" s="127"/>
      <c r="Z47" s="128"/>
      <c r="AA47" s="142"/>
      <c r="AB47" s="572">
        <f t="shared" si="0"/>
        <v>14</v>
      </c>
      <c r="AC47" s="51">
        <f t="shared" si="1"/>
        <v>14</v>
      </c>
      <c r="AD47" s="118">
        <f t="shared" si="2"/>
        <v>2</v>
      </c>
      <c r="AE47" s="132">
        <f t="shared" si="3"/>
        <v>28</v>
      </c>
      <c r="AF47" s="726" t="s">
        <v>197</v>
      </c>
      <c r="AG47" s="81" t="s">
        <v>198</v>
      </c>
    </row>
    <row r="48" spans="1:33" x14ac:dyDescent="0.2">
      <c r="A48" s="124" t="s">
        <v>37</v>
      </c>
      <c r="B48" s="133" t="s">
        <v>1</v>
      </c>
      <c r="C48" s="614" t="s">
        <v>38</v>
      </c>
      <c r="D48" s="126"/>
      <c r="E48" s="127"/>
      <c r="F48" s="128"/>
      <c r="G48" s="129"/>
      <c r="H48" s="126"/>
      <c r="I48" s="127"/>
      <c r="J48" s="128"/>
      <c r="K48" s="130"/>
      <c r="L48" s="127"/>
      <c r="M48" s="127"/>
      <c r="N48" s="128"/>
      <c r="O48" s="129"/>
      <c r="P48" s="126"/>
      <c r="Q48" s="127"/>
      <c r="R48" s="128"/>
      <c r="S48" s="130"/>
      <c r="T48" s="127"/>
      <c r="U48" s="127"/>
      <c r="V48" s="134"/>
      <c r="W48" s="135"/>
      <c r="X48" s="126">
        <v>10</v>
      </c>
      <c r="Y48" s="127">
        <v>10</v>
      </c>
      <c r="Z48" s="128">
        <v>2</v>
      </c>
      <c r="AA48" s="142" t="s">
        <v>1</v>
      </c>
      <c r="AB48" s="572">
        <f t="shared" si="0"/>
        <v>10</v>
      </c>
      <c r="AC48" s="51">
        <f t="shared" si="1"/>
        <v>10</v>
      </c>
      <c r="AD48" s="118">
        <f t="shared" si="2"/>
        <v>2</v>
      </c>
      <c r="AE48" s="132">
        <f t="shared" si="3"/>
        <v>20</v>
      </c>
      <c r="AF48" s="726" t="s">
        <v>197</v>
      </c>
      <c r="AG48" s="81" t="s">
        <v>198</v>
      </c>
    </row>
    <row r="49" spans="1:33" s="727" customFormat="1" ht="15.75" customHeight="1" x14ac:dyDescent="0.2">
      <c r="A49" s="141" t="s">
        <v>130</v>
      </c>
      <c r="B49" s="133" t="s">
        <v>1</v>
      </c>
      <c r="C49" s="617" t="s">
        <v>42</v>
      </c>
      <c r="D49" s="152"/>
      <c r="E49" s="153"/>
      <c r="F49" s="154"/>
      <c r="G49" s="155"/>
      <c r="H49" s="138">
        <v>14</v>
      </c>
      <c r="I49" s="153">
        <v>28</v>
      </c>
      <c r="J49" s="154">
        <v>2</v>
      </c>
      <c r="K49" s="627" t="s">
        <v>128</v>
      </c>
      <c r="L49" s="153"/>
      <c r="M49" s="153"/>
      <c r="N49" s="154"/>
      <c r="O49" s="142"/>
      <c r="P49" s="628"/>
      <c r="Q49" s="138"/>
      <c r="R49" s="154"/>
      <c r="S49" s="155"/>
      <c r="T49" s="138"/>
      <c r="U49" s="127"/>
      <c r="V49" s="134"/>
      <c r="W49" s="139"/>
      <c r="X49" s="127"/>
      <c r="Y49" s="127"/>
      <c r="Z49" s="128"/>
      <c r="AA49" s="142"/>
      <c r="AB49" s="572">
        <f t="shared" si="0"/>
        <v>14</v>
      </c>
      <c r="AC49" s="51">
        <f t="shared" si="1"/>
        <v>28</v>
      </c>
      <c r="AD49" s="118">
        <f t="shared" si="2"/>
        <v>2</v>
      </c>
      <c r="AE49" s="132">
        <f t="shared" si="3"/>
        <v>42</v>
      </c>
      <c r="AF49" s="726" t="s">
        <v>260</v>
      </c>
      <c r="AG49" s="819" t="s">
        <v>385</v>
      </c>
    </row>
    <row r="50" spans="1:33" s="727" customFormat="1" ht="15.75" customHeight="1" x14ac:dyDescent="0.2">
      <c r="A50" s="141" t="s">
        <v>131</v>
      </c>
      <c r="B50" s="133" t="s">
        <v>1</v>
      </c>
      <c r="C50" s="617" t="s">
        <v>41</v>
      </c>
      <c r="D50" s="152"/>
      <c r="E50" s="153"/>
      <c r="F50" s="154"/>
      <c r="G50" s="155"/>
      <c r="H50" s="138"/>
      <c r="I50" s="153"/>
      <c r="J50" s="154"/>
      <c r="K50" s="627"/>
      <c r="L50" s="153"/>
      <c r="M50" s="153">
        <v>28</v>
      </c>
      <c r="N50" s="154">
        <v>2</v>
      </c>
      <c r="O50" s="142" t="s">
        <v>128</v>
      </c>
      <c r="P50" s="628"/>
      <c r="Q50" s="138"/>
      <c r="R50" s="154"/>
      <c r="S50" s="155"/>
      <c r="T50" s="138"/>
      <c r="U50" s="127"/>
      <c r="V50" s="134"/>
      <c r="W50" s="139"/>
      <c r="X50" s="127"/>
      <c r="Y50" s="127"/>
      <c r="Z50" s="128"/>
      <c r="AA50" s="142"/>
      <c r="AB50" s="572">
        <f t="shared" si="0"/>
        <v>0</v>
      </c>
      <c r="AC50" s="51">
        <f t="shared" si="1"/>
        <v>28</v>
      </c>
      <c r="AD50" s="118">
        <f t="shared" si="2"/>
        <v>2</v>
      </c>
      <c r="AE50" s="132">
        <f t="shared" si="3"/>
        <v>28</v>
      </c>
      <c r="AF50" s="726" t="s">
        <v>260</v>
      </c>
      <c r="AG50" s="819" t="s">
        <v>385</v>
      </c>
    </row>
    <row r="51" spans="1:33" s="727" customFormat="1" ht="15.75" customHeight="1" x14ac:dyDescent="0.2">
      <c r="A51" s="707" t="s">
        <v>43</v>
      </c>
      <c r="B51" s="133" t="s">
        <v>1</v>
      </c>
      <c r="C51" s="617" t="s">
        <v>44</v>
      </c>
      <c r="D51" s="152"/>
      <c r="E51" s="153"/>
      <c r="F51" s="154"/>
      <c r="G51" s="155"/>
      <c r="H51" s="138"/>
      <c r="I51" s="153"/>
      <c r="J51" s="154"/>
      <c r="K51" s="627"/>
      <c r="L51" s="153">
        <v>28</v>
      </c>
      <c r="M51" s="153">
        <v>28</v>
      </c>
      <c r="N51" s="154">
        <v>3</v>
      </c>
      <c r="O51" s="142" t="s">
        <v>128</v>
      </c>
      <c r="P51" s="628"/>
      <c r="Q51" s="138"/>
      <c r="R51" s="154"/>
      <c r="S51" s="155"/>
      <c r="T51" s="138"/>
      <c r="U51" s="127"/>
      <c r="V51" s="134"/>
      <c r="W51" s="139"/>
      <c r="X51" s="127"/>
      <c r="Y51" s="127"/>
      <c r="Z51" s="128"/>
      <c r="AA51" s="142"/>
      <c r="AB51" s="572">
        <f t="shared" si="0"/>
        <v>28</v>
      </c>
      <c r="AC51" s="51">
        <f t="shared" si="1"/>
        <v>28</v>
      </c>
      <c r="AD51" s="118">
        <f t="shared" si="2"/>
        <v>3</v>
      </c>
      <c r="AE51" s="132">
        <f t="shared" si="3"/>
        <v>56</v>
      </c>
      <c r="AF51" s="839" t="s">
        <v>600</v>
      </c>
      <c r="AG51" s="81" t="s">
        <v>229</v>
      </c>
    </row>
    <row r="52" spans="1:33" s="727" customFormat="1" ht="15.75" customHeight="1" x14ac:dyDescent="0.2">
      <c r="A52" s="975" t="s">
        <v>45</v>
      </c>
      <c r="B52" s="133" t="s">
        <v>1</v>
      </c>
      <c r="C52" s="978" t="s">
        <v>46</v>
      </c>
      <c r="D52" s="152"/>
      <c r="E52" s="153"/>
      <c r="F52" s="154"/>
      <c r="G52" s="155"/>
      <c r="H52" s="138"/>
      <c r="I52" s="153"/>
      <c r="J52" s="154"/>
      <c r="K52" s="627"/>
      <c r="L52" s="153"/>
      <c r="M52" s="153"/>
      <c r="N52" s="154"/>
      <c r="O52" s="142"/>
      <c r="P52" s="628">
        <v>14</v>
      </c>
      <c r="Q52" s="138">
        <v>14</v>
      </c>
      <c r="R52" s="154">
        <v>2</v>
      </c>
      <c r="S52" s="155" t="s">
        <v>128</v>
      </c>
      <c r="T52" s="138"/>
      <c r="U52" s="127"/>
      <c r="V52" s="134"/>
      <c r="W52" s="139"/>
      <c r="X52" s="127"/>
      <c r="Y52" s="127"/>
      <c r="Z52" s="128"/>
      <c r="AA52" s="142"/>
      <c r="AB52" s="572">
        <f t="shared" si="0"/>
        <v>14</v>
      </c>
      <c r="AC52" s="51">
        <f t="shared" si="1"/>
        <v>14</v>
      </c>
      <c r="AD52" s="118">
        <f t="shared" si="2"/>
        <v>2</v>
      </c>
      <c r="AE52" s="132">
        <f t="shared" si="3"/>
        <v>28</v>
      </c>
      <c r="AF52" s="839" t="s">
        <v>600</v>
      </c>
      <c r="AG52" s="973" t="s">
        <v>258</v>
      </c>
    </row>
    <row r="53" spans="1:33" s="727" customFormat="1" ht="15.75" customHeight="1" x14ac:dyDescent="0.2">
      <c r="A53" s="707" t="s">
        <v>47</v>
      </c>
      <c r="B53" s="133" t="s">
        <v>1</v>
      </c>
      <c r="C53" s="617" t="s">
        <v>48</v>
      </c>
      <c r="D53" s="152"/>
      <c r="E53" s="153"/>
      <c r="F53" s="154"/>
      <c r="G53" s="155"/>
      <c r="H53" s="138"/>
      <c r="I53" s="153"/>
      <c r="J53" s="154"/>
      <c r="K53" s="627"/>
      <c r="L53" s="153"/>
      <c r="M53" s="153"/>
      <c r="N53" s="154"/>
      <c r="O53" s="142"/>
      <c r="P53" s="628"/>
      <c r="Q53" s="138"/>
      <c r="R53" s="154"/>
      <c r="S53" s="155"/>
      <c r="T53" s="650">
        <v>28</v>
      </c>
      <c r="U53" s="590">
        <v>28</v>
      </c>
      <c r="V53" s="602">
        <v>3</v>
      </c>
      <c r="W53" s="658" t="s">
        <v>128</v>
      </c>
      <c r="X53" s="590"/>
      <c r="Y53" s="590"/>
      <c r="Z53" s="591"/>
      <c r="AA53" s="659"/>
      <c r="AB53" s="572">
        <f t="shared" si="0"/>
        <v>28</v>
      </c>
      <c r="AC53" s="51">
        <f t="shared" si="1"/>
        <v>28</v>
      </c>
      <c r="AD53" s="118">
        <f t="shared" si="2"/>
        <v>3</v>
      </c>
      <c r="AE53" s="132">
        <f t="shared" si="3"/>
        <v>56</v>
      </c>
      <c r="AF53" s="839" t="s">
        <v>600</v>
      </c>
      <c r="AG53" s="81" t="s">
        <v>258</v>
      </c>
    </row>
    <row r="54" spans="1:33" s="727" customFormat="1" ht="15.75" customHeight="1" x14ac:dyDescent="0.2">
      <c r="A54" s="707" t="s">
        <v>49</v>
      </c>
      <c r="B54" s="133" t="s">
        <v>1</v>
      </c>
      <c r="C54" s="617" t="s">
        <v>50</v>
      </c>
      <c r="D54" s="152"/>
      <c r="E54" s="153"/>
      <c r="F54" s="154"/>
      <c r="G54" s="155"/>
      <c r="H54" s="138"/>
      <c r="I54" s="153"/>
      <c r="J54" s="154"/>
      <c r="K54" s="627"/>
      <c r="L54" s="153"/>
      <c r="M54" s="153"/>
      <c r="N54" s="154"/>
      <c r="O54" s="142"/>
      <c r="P54" s="628"/>
      <c r="Q54" s="138"/>
      <c r="R54" s="154"/>
      <c r="S54" s="155"/>
      <c r="T54" s="650"/>
      <c r="U54" s="590"/>
      <c r="V54" s="602"/>
      <c r="W54" s="658"/>
      <c r="X54" s="590">
        <v>10</v>
      </c>
      <c r="Y54" s="590">
        <v>30</v>
      </c>
      <c r="Z54" s="591">
        <v>3</v>
      </c>
      <c r="AA54" s="659" t="s">
        <v>128</v>
      </c>
      <c r="AB54" s="572">
        <f t="shared" si="0"/>
        <v>10</v>
      </c>
      <c r="AC54" s="51">
        <f t="shared" si="1"/>
        <v>30</v>
      </c>
      <c r="AD54" s="118">
        <f t="shared" si="2"/>
        <v>3</v>
      </c>
      <c r="AE54" s="132">
        <f t="shared" si="3"/>
        <v>40</v>
      </c>
      <c r="AF54" s="839" t="s">
        <v>600</v>
      </c>
      <c r="AG54" s="819" t="s">
        <v>608</v>
      </c>
    </row>
    <row r="55" spans="1:33" s="727" customFormat="1" ht="15.75" customHeight="1" x14ac:dyDescent="0.2">
      <c r="A55" s="141" t="s">
        <v>51</v>
      </c>
      <c r="B55" s="133" t="s">
        <v>1</v>
      </c>
      <c r="C55" s="616" t="s">
        <v>77</v>
      </c>
      <c r="D55" s="152"/>
      <c r="E55" s="153"/>
      <c r="F55" s="154"/>
      <c r="G55" s="155"/>
      <c r="H55" s="138"/>
      <c r="I55" s="153"/>
      <c r="J55" s="154"/>
      <c r="K55" s="627"/>
      <c r="L55" s="153"/>
      <c r="M55" s="153"/>
      <c r="N55" s="154"/>
      <c r="O55" s="142"/>
      <c r="P55" s="628"/>
      <c r="Q55" s="138"/>
      <c r="R55" s="154"/>
      <c r="S55" s="155"/>
      <c r="T55" s="628">
        <v>14</v>
      </c>
      <c r="U55" s="138">
        <v>14</v>
      </c>
      <c r="V55" s="154">
        <v>2</v>
      </c>
      <c r="W55" s="155" t="s">
        <v>1</v>
      </c>
      <c r="X55" s="138"/>
      <c r="Y55" s="127"/>
      <c r="Z55" s="134"/>
      <c r="AA55" s="634"/>
      <c r="AB55" s="572">
        <f t="shared" si="0"/>
        <v>14</v>
      </c>
      <c r="AC55" s="51">
        <f t="shared" si="1"/>
        <v>14</v>
      </c>
      <c r="AD55" s="118">
        <f t="shared" si="2"/>
        <v>2</v>
      </c>
      <c r="AE55" s="132">
        <f t="shared" si="3"/>
        <v>28</v>
      </c>
      <c r="AF55" s="44" t="s">
        <v>246</v>
      </c>
      <c r="AG55" s="81" t="s">
        <v>256</v>
      </c>
    </row>
    <row r="56" spans="1:33" s="727" customFormat="1" ht="15.75" customHeight="1" x14ac:dyDescent="0.2">
      <c r="A56" s="141" t="s">
        <v>52</v>
      </c>
      <c r="B56" s="133" t="s">
        <v>1</v>
      </c>
      <c r="C56" s="616" t="s">
        <v>53</v>
      </c>
      <c r="D56" s="152"/>
      <c r="E56" s="153"/>
      <c r="F56" s="154"/>
      <c r="G56" s="155"/>
      <c r="H56" s="138"/>
      <c r="I56" s="153"/>
      <c r="J56" s="154"/>
      <c r="K56" s="627"/>
      <c r="L56" s="153"/>
      <c r="M56" s="153"/>
      <c r="N56" s="154"/>
      <c r="O56" s="142"/>
      <c r="P56" s="628"/>
      <c r="Q56" s="138"/>
      <c r="R56" s="154"/>
      <c r="S56" s="155"/>
      <c r="T56" s="628"/>
      <c r="U56" s="138"/>
      <c r="V56" s="154"/>
      <c r="W56" s="155"/>
      <c r="X56" s="138">
        <v>10</v>
      </c>
      <c r="Y56" s="127">
        <v>10</v>
      </c>
      <c r="Z56" s="134">
        <v>2</v>
      </c>
      <c r="AA56" s="634" t="s">
        <v>1</v>
      </c>
      <c r="AB56" s="572">
        <f t="shared" si="0"/>
        <v>10</v>
      </c>
      <c r="AC56" s="51">
        <f t="shared" si="1"/>
        <v>10</v>
      </c>
      <c r="AD56" s="118">
        <f t="shared" si="2"/>
        <v>2</v>
      </c>
      <c r="AE56" s="132">
        <f t="shared" si="3"/>
        <v>20</v>
      </c>
      <c r="AF56" s="44" t="s">
        <v>246</v>
      </c>
      <c r="AG56" s="81" t="s">
        <v>256</v>
      </c>
    </row>
    <row r="57" spans="1:33" x14ac:dyDescent="0.2">
      <c r="A57" s="124" t="s">
        <v>248</v>
      </c>
      <c r="B57" s="133" t="s">
        <v>1</v>
      </c>
      <c r="C57" s="614" t="s">
        <v>247</v>
      </c>
      <c r="D57" s="126"/>
      <c r="E57" s="127"/>
      <c r="F57" s="128"/>
      <c r="G57" s="129"/>
      <c r="H57" s="126"/>
      <c r="I57" s="127"/>
      <c r="J57" s="128"/>
      <c r="K57" s="130"/>
      <c r="L57" s="127"/>
      <c r="M57" s="127"/>
      <c r="N57" s="128"/>
      <c r="O57" s="129"/>
      <c r="P57" s="126"/>
      <c r="Q57" s="127"/>
      <c r="R57" s="128"/>
      <c r="S57" s="130"/>
      <c r="T57" s="127">
        <v>28</v>
      </c>
      <c r="U57" s="127"/>
      <c r="V57" s="134">
        <v>2</v>
      </c>
      <c r="W57" s="135" t="s">
        <v>1</v>
      </c>
      <c r="X57" s="126"/>
      <c r="Y57" s="127"/>
      <c r="Z57" s="128"/>
      <c r="AA57" s="142"/>
      <c r="AB57" s="572">
        <f t="shared" si="0"/>
        <v>28</v>
      </c>
      <c r="AC57" s="51">
        <f t="shared" si="1"/>
        <v>0</v>
      </c>
      <c r="AD57" s="118">
        <f t="shared" si="2"/>
        <v>2</v>
      </c>
      <c r="AE57" s="132">
        <f t="shared" si="3"/>
        <v>28</v>
      </c>
      <c r="AF57" s="839" t="s">
        <v>246</v>
      </c>
      <c r="AG57" s="81" t="s">
        <v>220</v>
      </c>
    </row>
    <row r="58" spans="1:33" x14ac:dyDescent="0.2">
      <c r="A58" s="698" t="s">
        <v>581</v>
      </c>
      <c r="B58" s="133" t="s">
        <v>1</v>
      </c>
      <c r="C58" s="1024" t="s">
        <v>433</v>
      </c>
      <c r="D58" s="126"/>
      <c r="E58" s="127"/>
      <c r="F58" s="128"/>
      <c r="G58" s="129"/>
      <c r="H58" s="126">
        <v>14</v>
      </c>
      <c r="I58" s="127">
        <v>14</v>
      </c>
      <c r="J58" s="128">
        <v>2</v>
      </c>
      <c r="K58" s="130" t="s">
        <v>1</v>
      </c>
      <c r="L58" s="127"/>
      <c r="M58" s="127"/>
      <c r="N58" s="128"/>
      <c r="O58" s="129"/>
      <c r="P58" s="126"/>
      <c r="Q58" s="127"/>
      <c r="R58" s="128"/>
      <c r="S58" s="130"/>
      <c r="T58" s="127"/>
      <c r="U58" s="127"/>
      <c r="V58" s="134"/>
      <c r="W58" s="135"/>
      <c r="X58" s="126"/>
      <c r="Y58" s="127"/>
      <c r="Z58" s="128"/>
      <c r="AA58" s="142"/>
      <c r="AB58" s="572">
        <f t="shared" si="0"/>
        <v>14</v>
      </c>
      <c r="AC58" s="51">
        <f t="shared" si="1"/>
        <v>14</v>
      </c>
      <c r="AD58" s="118">
        <f t="shared" si="2"/>
        <v>2</v>
      </c>
      <c r="AE58" s="132">
        <f t="shared" si="3"/>
        <v>28</v>
      </c>
      <c r="AF58" s="839" t="s">
        <v>598</v>
      </c>
      <c r="AG58" s="819" t="s">
        <v>609</v>
      </c>
    </row>
    <row r="59" spans="1:33" x14ac:dyDescent="0.2">
      <c r="A59" s="698" t="s">
        <v>583</v>
      </c>
      <c r="B59" s="133" t="s">
        <v>1</v>
      </c>
      <c r="C59" s="609" t="s">
        <v>434</v>
      </c>
      <c r="D59" s="126"/>
      <c r="E59" s="127"/>
      <c r="F59" s="128"/>
      <c r="G59" s="129"/>
      <c r="H59" s="126"/>
      <c r="I59" s="127"/>
      <c r="J59" s="128"/>
      <c r="K59" s="130"/>
      <c r="L59" s="127">
        <v>14</v>
      </c>
      <c r="M59" s="127">
        <v>14</v>
      </c>
      <c r="N59" s="128">
        <v>2</v>
      </c>
      <c r="O59" s="129" t="s">
        <v>1</v>
      </c>
      <c r="P59" s="126"/>
      <c r="Q59" s="127"/>
      <c r="R59" s="128"/>
      <c r="S59" s="130"/>
      <c r="T59" s="127"/>
      <c r="U59" s="127"/>
      <c r="V59" s="134"/>
      <c r="W59" s="135"/>
      <c r="X59" s="126"/>
      <c r="Y59" s="127"/>
      <c r="Z59" s="128"/>
      <c r="AA59" s="142"/>
      <c r="AB59" s="572">
        <f t="shared" si="0"/>
        <v>14</v>
      </c>
      <c r="AC59" s="51">
        <f t="shared" si="1"/>
        <v>14</v>
      </c>
      <c r="AD59" s="118">
        <f t="shared" si="2"/>
        <v>2</v>
      </c>
      <c r="AE59" s="132">
        <f t="shared" si="3"/>
        <v>28</v>
      </c>
      <c r="AF59" s="839" t="s">
        <v>598</v>
      </c>
      <c r="AG59" s="819" t="s">
        <v>609</v>
      </c>
    </row>
    <row r="60" spans="1:33" x14ac:dyDescent="0.2">
      <c r="A60" s="698" t="s">
        <v>58</v>
      </c>
      <c r="B60" s="133" t="s">
        <v>1</v>
      </c>
      <c r="C60" s="614" t="s">
        <v>112</v>
      </c>
      <c r="D60" s="126"/>
      <c r="E60" s="127"/>
      <c r="F60" s="128"/>
      <c r="G60" s="129"/>
      <c r="H60" s="126"/>
      <c r="I60" s="127"/>
      <c r="J60" s="128"/>
      <c r="K60" s="130"/>
      <c r="L60" s="127"/>
      <c r="M60" s="127"/>
      <c r="N60" s="128"/>
      <c r="O60" s="129"/>
      <c r="P60" s="126">
        <v>28</v>
      </c>
      <c r="Q60" s="127"/>
      <c r="R60" s="128">
        <v>2</v>
      </c>
      <c r="S60" s="130" t="s">
        <v>1</v>
      </c>
      <c r="T60" s="127"/>
      <c r="U60" s="127"/>
      <c r="V60" s="134"/>
      <c r="W60" s="129"/>
      <c r="X60" s="126"/>
      <c r="Y60" s="127"/>
      <c r="Z60" s="128"/>
      <c r="AA60" s="142"/>
      <c r="AB60" s="572">
        <f t="shared" si="0"/>
        <v>28</v>
      </c>
      <c r="AC60" s="51">
        <f t="shared" si="1"/>
        <v>0</v>
      </c>
      <c r="AD60" s="118">
        <f t="shared" si="2"/>
        <v>2</v>
      </c>
      <c r="AE60" s="132">
        <f t="shared" si="3"/>
        <v>28</v>
      </c>
      <c r="AF60" s="839" t="s">
        <v>200</v>
      </c>
      <c r="AG60" s="81" t="s">
        <v>196</v>
      </c>
    </row>
    <row r="61" spans="1:33" x14ac:dyDescent="0.2">
      <c r="A61" s="698" t="s">
        <v>222</v>
      </c>
      <c r="B61" s="133" t="s">
        <v>1</v>
      </c>
      <c r="C61" s="609" t="s">
        <v>113</v>
      </c>
      <c r="D61" s="136"/>
      <c r="E61" s="770"/>
      <c r="F61" s="771"/>
      <c r="G61" s="772"/>
      <c r="H61" s="136"/>
      <c r="I61" s="770"/>
      <c r="J61" s="771"/>
      <c r="K61" s="773"/>
      <c r="L61" s="770"/>
      <c r="M61" s="770"/>
      <c r="N61" s="771"/>
      <c r="O61" s="774"/>
      <c r="P61" s="153"/>
      <c r="Q61" s="153">
        <v>14</v>
      </c>
      <c r="R61" s="635">
        <v>1</v>
      </c>
      <c r="S61" s="155" t="s">
        <v>110</v>
      </c>
      <c r="T61" s="153"/>
      <c r="U61" s="153"/>
      <c r="V61" s="635"/>
      <c r="W61" s="155"/>
      <c r="X61" s="138"/>
      <c r="Y61" s="153"/>
      <c r="Z61" s="635"/>
      <c r="AA61" s="142"/>
      <c r="AB61" s="572">
        <f t="shared" si="0"/>
        <v>0</v>
      </c>
      <c r="AC61" s="51">
        <f t="shared" si="1"/>
        <v>14</v>
      </c>
      <c r="AD61" s="118">
        <f t="shared" si="2"/>
        <v>1</v>
      </c>
      <c r="AE61" s="132">
        <f t="shared" si="3"/>
        <v>14</v>
      </c>
      <c r="AF61" s="839" t="s">
        <v>598</v>
      </c>
      <c r="AG61" s="81" t="s">
        <v>201</v>
      </c>
    </row>
    <row r="62" spans="1:33" x14ac:dyDescent="0.2">
      <c r="A62" s="698" t="s">
        <v>223</v>
      </c>
      <c r="B62" s="133" t="s">
        <v>1</v>
      </c>
      <c r="C62" s="609" t="s">
        <v>114</v>
      </c>
      <c r="D62" s="775"/>
      <c r="E62" s="776"/>
      <c r="F62" s="777"/>
      <c r="G62" s="778"/>
      <c r="H62" s="775"/>
      <c r="I62" s="776"/>
      <c r="J62" s="777"/>
      <c r="K62" s="779"/>
      <c r="L62" s="776"/>
      <c r="M62" s="776"/>
      <c r="N62" s="777"/>
      <c r="O62" s="780"/>
      <c r="P62" s="781"/>
      <c r="Q62" s="775"/>
      <c r="R62" s="777"/>
      <c r="S62" s="782"/>
      <c r="T62" s="636"/>
      <c r="U62" s="637"/>
      <c r="V62" s="783"/>
      <c r="W62" s="784"/>
      <c r="X62" s="636"/>
      <c r="Y62" s="637">
        <v>10</v>
      </c>
      <c r="Z62" s="638">
        <v>1</v>
      </c>
      <c r="AA62" s="639" t="s">
        <v>110</v>
      </c>
      <c r="AB62" s="572">
        <f t="shared" si="0"/>
        <v>0</v>
      </c>
      <c r="AC62" s="51">
        <f t="shared" si="1"/>
        <v>10</v>
      </c>
      <c r="AD62" s="118">
        <f t="shared" si="2"/>
        <v>1</v>
      </c>
      <c r="AE62" s="132">
        <f t="shared" si="3"/>
        <v>10</v>
      </c>
      <c r="AF62" s="839" t="s">
        <v>598</v>
      </c>
      <c r="AG62" s="81" t="s">
        <v>190</v>
      </c>
    </row>
    <row r="63" spans="1:33" x14ac:dyDescent="0.2">
      <c r="A63" s="698" t="s">
        <v>424</v>
      </c>
      <c r="B63" s="133" t="s">
        <v>1</v>
      </c>
      <c r="C63" s="609" t="s">
        <v>423</v>
      </c>
      <c r="D63" s="126"/>
      <c r="E63" s="127"/>
      <c r="F63" s="128"/>
      <c r="G63" s="129"/>
      <c r="H63" s="126"/>
      <c r="I63" s="127"/>
      <c r="J63" s="128"/>
      <c r="K63" s="130"/>
      <c r="L63" s="127"/>
      <c r="M63" s="127"/>
      <c r="N63" s="128"/>
      <c r="O63" s="634"/>
      <c r="P63" s="628"/>
      <c r="Q63" s="138"/>
      <c r="R63" s="154"/>
      <c r="S63" s="627"/>
      <c r="T63" s="628"/>
      <c r="U63" s="138">
        <v>14</v>
      </c>
      <c r="V63" s="154">
        <v>1</v>
      </c>
      <c r="W63" s="627" t="s">
        <v>110</v>
      </c>
      <c r="X63" s="138"/>
      <c r="Y63" s="153"/>
      <c r="Z63" s="635"/>
      <c r="AA63" s="142"/>
      <c r="AB63" s="572">
        <f t="shared" si="0"/>
        <v>0</v>
      </c>
      <c r="AC63" s="51">
        <f t="shared" si="1"/>
        <v>14</v>
      </c>
      <c r="AD63" s="118">
        <f t="shared" si="2"/>
        <v>1</v>
      </c>
      <c r="AE63" s="132">
        <f t="shared" si="3"/>
        <v>14</v>
      </c>
      <c r="AF63" s="839" t="s">
        <v>598</v>
      </c>
      <c r="AG63" s="81" t="s">
        <v>201</v>
      </c>
    </row>
    <row r="64" spans="1:33" x14ac:dyDescent="0.2">
      <c r="A64" s="124"/>
      <c r="B64" s="133" t="s">
        <v>79</v>
      </c>
      <c r="C64" s="614" t="s">
        <v>91</v>
      </c>
      <c r="D64" s="126"/>
      <c r="E64" s="127"/>
      <c r="F64" s="128"/>
      <c r="G64" s="129"/>
      <c r="H64" s="126"/>
      <c r="I64" s="127"/>
      <c r="J64" s="128"/>
      <c r="K64" s="130"/>
      <c r="L64" s="127">
        <v>14</v>
      </c>
      <c r="M64" s="127">
        <v>14</v>
      </c>
      <c r="N64" s="128">
        <v>3</v>
      </c>
      <c r="O64" s="129" t="s">
        <v>109</v>
      </c>
      <c r="P64" s="126"/>
      <c r="Q64" s="127"/>
      <c r="R64" s="128"/>
      <c r="S64" s="130"/>
      <c r="T64" s="127"/>
      <c r="U64" s="127"/>
      <c r="V64" s="134"/>
      <c r="W64" s="135"/>
      <c r="X64" s="126"/>
      <c r="Y64" s="127"/>
      <c r="Z64" s="128"/>
      <c r="AA64" s="142"/>
      <c r="AB64" s="572">
        <f t="shared" si="0"/>
        <v>14</v>
      </c>
      <c r="AC64" s="51">
        <f t="shared" si="1"/>
        <v>14</v>
      </c>
      <c r="AD64" s="118">
        <f t="shared" si="2"/>
        <v>3</v>
      </c>
      <c r="AE64" s="132">
        <f t="shared" si="3"/>
        <v>28</v>
      </c>
      <c r="AF64" s="726"/>
      <c r="AG64" s="81"/>
    </row>
    <row r="65" spans="1:34" x14ac:dyDescent="0.2">
      <c r="A65" s="124"/>
      <c r="B65" s="133" t="s">
        <v>79</v>
      </c>
      <c r="C65" s="614" t="s">
        <v>92</v>
      </c>
      <c r="D65" s="126"/>
      <c r="E65" s="127"/>
      <c r="F65" s="128"/>
      <c r="G65" s="129"/>
      <c r="H65" s="126"/>
      <c r="I65" s="127"/>
      <c r="J65" s="128"/>
      <c r="K65" s="130"/>
      <c r="L65" s="127"/>
      <c r="M65" s="127"/>
      <c r="N65" s="128"/>
      <c r="O65" s="129"/>
      <c r="P65" s="126">
        <v>14</v>
      </c>
      <c r="Q65" s="127">
        <v>14</v>
      </c>
      <c r="R65" s="128">
        <v>3</v>
      </c>
      <c r="S65" s="130" t="s">
        <v>109</v>
      </c>
      <c r="T65" s="127"/>
      <c r="U65" s="127"/>
      <c r="V65" s="134"/>
      <c r="W65" s="135"/>
      <c r="X65" s="126"/>
      <c r="Y65" s="127"/>
      <c r="Z65" s="128"/>
      <c r="AA65" s="142"/>
      <c r="AB65" s="572">
        <f t="shared" si="0"/>
        <v>14</v>
      </c>
      <c r="AC65" s="51">
        <f t="shared" si="1"/>
        <v>14</v>
      </c>
      <c r="AD65" s="118">
        <f t="shared" si="2"/>
        <v>3</v>
      </c>
      <c r="AE65" s="132">
        <f t="shared" si="3"/>
        <v>28</v>
      </c>
      <c r="AF65" s="726"/>
      <c r="AG65" s="81"/>
    </row>
    <row r="66" spans="1:34" x14ac:dyDescent="0.2">
      <c r="A66" s="124"/>
      <c r="B66" s="133" t="s">
        <v>79</v>
      </c>
      <c r="C66" s="614" t="s">
        <v>93</v>
      </c>
      <c r="D66" s="126"/>
      <c r="E66" s="127"/>
      <c r="F66" s="128"/>
      <c r="G66" s="129"/>
      <c r="H66" s="126"/>
      <c r="I66" s="127"/>
      <c r="J66" s="128"/>
      <c r="K66" s="130"/>
      <c r="L66" s="126"/>
      <c r="M66" s="127"/>
      <c r="N66" s="128"/>
      <c r="O66" s="129"/>
      <c r="P66" s="126"/>
      <c r="Q66" s="127"/>
      <c r="R66" s="128"/>
      <c r="S66" s="130"/>
      <c r="T66" s="127">
        <v>14</v>
      </c>
      <c r="U66" s="127">
        <v>14</v>
      </c>
      <c r="V66" s="134">
        <v>3</v>
      </c>
      <c r="W66" s="135" t="s">
        <v>109</v>
      </c>
      <c r="X66" s="126"/>
      <c r="Y66" s="127"/>
      <c r="Z66" s="128"/>
      <c r="AA66" s="142"/>
      <c r="AB66" s="572">
        <f t="shared" ref="AB66" si="4">SUM(D66,H66,L66,P66,T66,X66)</f>
        <v>14</v>
      </c>
      <c r="AC66" s="51">
        <f t="shared" ref="AC66" si="5">SUM(E66,I66,M66,Q66,U66,Y66)</f>
        <v>14</v>
      </c>
      <c r="AD66" s="118">
        <f t="shared" ref="AD66" si="6">IF(J66+F66+N66+R66+V66+Z66=0,"",J66+F66+N66+R66+V66+Z66)</f>
        <v>3</v>
      </c>
      <c r="AE66" s="132">
        <f t="shared" ref="AE66" si="7">SUM(AB66,AC66)</f>
        <v>28</v>
      </c>
      <c r="AF66" s="726"/>
      <c r="AG66" s="81"/>
    </row>
    <row r="67" spans="1:34" ht="18.75" thickBot="1" x14ac:dyDescent="0.3">
      <c r="A67" s="58"/>
      <c r="B67" s="59"/>
      <c r="C67" s="60" t="s">
        <v>115</v>
      </c>
      <c r="D67" s="61">
        <f>SUM(D10:D66)</f>
        <v>182</v>
      </c>
      <c r="E67" s="62">
        <f>SUM(E10:E66)</f>
        <v>228</v>
      </c>
      <c r="F67" s="62">
        <f>SUM(F10:F66)</f>
        <v>27</v>
      </c>
      <c r="G67" s="63" t="s">
        <v>18</v>
      </c>
      <c r="H67" s="61">
        <f>SUM(H10:H66)</f>
        <v>84</v>
      </c>
      <c r="I67" s="62">
        <f>SUM(I10:I66)</f>
        <v>294</v>
      </c>
      <c r="J67" s="62">
        <f>SUM(J10:J66)</f>
        <v>23</v>
      </c>
      <c r="K67" s="64" t="s">
        <v>18</v>
      </c>
      <c r="L67" s="62">
        <f>SUM(L10:L66)</f>
        <v>98</v>
      </c>
      <c r="M67" s="62">
        <f>SUM(M10:M66)</f>
        <v>266</v>
      </c>
      <c r="N67" s="62">
        <f>SUM(N10:N66)</f>
        <v>24</v>
      </c>
      <c r="O67" s="63" t="s">
        <v>18</v>
      </c>
      <c r="P67" s="61">
        <f>SUM(P10:P66)</f>
        <v>84</v>
      </c>
      <c r="Q67" s="62">
        <f>SUM(Q10:Q66)</f>
        <v>196</v>
      </c>
      <c r="R67" s="62">
        <f>SUM(R10:R66)</f>
        <v>20</v>
      </c>
      <c r="S67" s="64" t="s">
        <v>18</v>
      </c>
      <c r="T67" s="62">
        <f>SUM(T10:T66)</f>
        <v>112</v>
      </c>
      <c r="U67" s="62">
        <f>SUM(U10:U66)</f>
        <v>224</v>
      </c>
      <c r="V67" s="62">
        <f>SUM(V10:V66)</f>
        <v>24</v>
      </c>
      <c r="W67" s="63" t="s">
        <v>18</v>
      </c>
      <c r="X67" s="61">
        <f>SUM(X10:X66)</f>
        <v>44</v>
      </c>
      <c r="Y67" s="62">
        <f>SUM(Y10:Y66)</f>
        <v>114</v>
      </c>
      <c r="Z67" s="62">
        <f>SUM(Z10:Z66)</f>
        <v>14</v>
      </c>
      <c r="AA67" s="64" t="s">
        <v>18</v>
      </c>
      <c r="AB67" s="573">
        <f>SUM(AB10:AB66)</f>
        <v>604</v>
      </c>
      <c r="AC67" s="567">
        <f>SUM(AC10:AC66)</f>
        <v>1322</v>
      </c>
      <c r="AD67" s="65">
        <f>SUM(AD10:AD66)</f>
        <v>132</v>
      </c>
      <c r="AE67" s="66">
        <f>SUM(AE10:AE66)</f>
        <v>1926</v>
      </c>
      <c r="AF67" s="83"/>
      <c r="AG67" s="83"/>
    </row>
    <row r="68" spans="1:34" ht="15.75" thickBot="1" x14ac:dyDescent="0.25">
      <c r="A68" s="67"/>
      <c r="B68" s="68"/>
      <c r="C68" s="69" t="s">
        <v>404</v>
      </c>
      <c r="D68" s="69"/>
      <c r="E68" s="69"/>
      <c r="F68" s="69"/>
      <c r="G68" s="69"/>
      <c r="H68" s="69"/>
      <c r="I68" s="69"/>
      <c r="J68" s="69"/>
      <c r="K68" s="69"/>
      <c r="L68" s="1114"/>
      <c r="M68" s="1114"/>
      <c r="N68" s="1114"/>
      <c r="O68" s="1114"/>
      <c r="P68" s="1114"/>
      <c r="Q68" s="1114"/>
      <c r="R68" s="1114"/>
      <c r="S68" s="1114"/>
      <c r="T68" s="1114"/>
      <c r="U68" s="1114"/>
      <c r="V68" s="1114"/>
      <c r="W68" s="1114"/>
      <c r="X68" s="1114"/>
      <c r="Y68" s="1114"/>
      <c r="Z68" s="1114"/>
      <c r="AA68" s="1114"/>
      <c r="AB68" s="574"/>
      <c r="AC68" s="70"/>
      <c r="AD68" s="70"/>
      <c r="AE68" s="71"/>
      <c r="AF68" s="83"/>
      <c r="AG68" s="83"/>
    </row>
    <row r="69" spans="1:34" s="727" customFormat="1" ht="15.75" customHeight="1" thickTop="1" thickBot="1" x14ac:dyDescent="0.25">
      <c r="A69" s="160" t="s">
        <v>98</v>
      </c>
      <c r="B69" s="161" t="s">
        <v>1</v>
      </c>
      <c r="C69" s="162" t="s">
        <v>20</v>
      </c>
      <c r="D69" s="72"/>
      <c r="E69" s="73"/>
      <c r="F69" s="73"/>
      <c r="G69" s="74"/>
      <c r="H69" s="163"/>
      <c r="I69" s="75">
        <v>160</v>
      </c>
      <c r="J69" s="75">
        <v>5</v>
      </c>
      <c r="K69" s="76" t="s">
        <v>110</v>
      </c>
      <c r="L69" s="72"/>
      <c r="M69" s="73"/>
      <c r="N69" s="73"/>
      <c r="O69" s="74"/>
      <c r="P69" s="72"/>
      <c r="Q69" s="73"/>
      <c r="R69" s="73"/>
      <c r="S69" s="77"/>
      <c r="T69" s="78"/>
      <c r="U69" s="79"/>
      <c r="V69" s="79"/>
      <c r="W69" s="80"/>
      <c r="X69" s="81"/>
      <c r="Y69" s="81"/>
      <c r="Z69" s="81"/>
      <c r="AA69" s="259"/>
      <c r="AB69" s="575">
        <f>I68</f>
        <v>0</v>
      </c>
      <c r="AC69" s="568">
        <f>I69</f>
        <v>160</v>
      </c>
      <c r="AD69" s="82">
        <f>J69</f>
        <v>5</v>
      </c>
      <c r="AE69" s="82"/>
      <c r="AF69" s="55" t="s">
        <v>473</v>
      </c>
      <c r="AG69" s="55" t="s">
        <v>572</v>
      </c>
    </row>
    <row r="70" spans="1:34" ht="15.75" thickBot="1" x14ac:dyDescent="0.25">
      <c r="A70" s="84"/>
      <c r="B70" s="85"/>
      <c r="C70" s="86" t="s">
        <v>405</v>
      </c>
      <c r="D70" s="87">
        <f>D69</f>
        <v>0</v>
      </c>
      <c r="E70" s="88">
        <f>E69</f>
        <v>0</v>
      </c>
      <c r="F70" s="89">
        <f>F69</f>
        <v>0</v>
      </c>
      <c r="G70" s="90" t="s">
        <v>18</v>
      </c>
      <c r="H70" s="91">
        <f>H69</f>
        <v>0</v>
      </c>
      <c r="I70" s="88">
        <f>I69</f>
        <v>160</v>
      </c>
      <c r="J70" s="89">
        <f>J69</f>
        <v>5</v>
      </c>
      <c r="K70" s="92"/>
      <c r="L70" s="87">
        <f>L69</f>
        <v>0</v>
      </c>
      <c r="M70" s="87">
        <f>M69</f>
        <v>0</v>
      </c>
      <c r="N70" s="89">
        <f>N69</f>
        <v>0</v>
      </c>
      <c r="O70" s="92" t="s">
        <v>18</v>
      </c>
      <c r="P70" s="87">
        <f>P69</f>
        <v>0</v>
      </c>
      <c r="Q70" s="87">
        <f>Q69</f>
        <v>0</v>
      </c>
      <c r="R70" s="93">
        <f>R69</f>
        <v>0</v>
      </c>
      <c r="S70" s="94" t="s">
        <v>18</v>
      </c>
      <c r="T70" s="87">
        <f>T69</f>
        <v>0</v>
      </c>
      <c r="U70" s="87">
        <f>U69</f>
        <v>0</v>
      </c>
      <c r="V70" s="93">
        <f>V69</f>
        <v>0</v>
      </c>
      <c r="W70" s="95" t="s">
        <v>18</v>
      </c>
      <c r="X70" s="96">
        <f>X69</f>
        <v>0</v>
      </c>
      <c r="Y70" s="87">
        <f>Y69</f>
        <v>0</v>
      </c>
      <c r="Z70" s="93">
        <f>Z69</f>
        <v>0</v>
      </c>
      <c r="AA70" s="563" t="s">
        <v>18</v>
      </c>
      <c r="AB70" s="576">
        <f>SUM(AB69)</f>
        <v>0</v>
      </c>
      <c r="AC70" s="569">
        <f>SUM(AC69)</f>
        <v>160</v>
      </c>
      <c r="AD70" s="97">
        <f>SUM(AD69)</f>
        <v>5</v>
      </c>
      <c r="AE70" s="98">
        <f>SUM(AB70:AC70)</f>
        <v>160</v>
      </c>
      <c r="AF70" s="83"/>
      <c r="AG70" s="83"/>
    </row>
    <row r="71" spans="1:34" ht="15" x14ac:dyDescent="0.2">
      <c r="A71" s="99"/>
      <c r="B71" s="68"/>
      <c r="C71" s="69" t="s">
        <v>116</v>
      </c>
      <c r="D71" s="100"/>
      <c r="E71" s="69"/>
      <c r="F71" s="69"/>
      <c r="G71" s="69"/>
      <c r="H71" s="69"/>
      <c r="I71" s="69"/>
      <c r="J71" s="69"/>
      <c r="K71" s="69"/>
      <c r="L71" s="1114"/>
      <c r="M71" s="1114"/>
      <c r="N71" s="1114"/>
      <c r="O71" s="1114"/>
      <c r="P71" s="1114"/>
      <c r="Q71" s="1114"/>
      <c r="R71" s="1114"/>
      <c r="S71" s="1114"/>
      <c r="T71" s="1114"/>
      <c r="U71" s="1114"/>
      <c r="V71" s="1114"/>
      <c r="W71" s="1114"/>
      <c r="X71" s="1114"/>
      <c r="Y71" s="1114"/>
      <c r="Z71" s="1114"/>
      <c r="AA71" s="1114"/>
      <c r="AB71" s="577"/>
      <c r="AC71" s="101"/>
      <c r="AD71" s="101"/>
      <c r="AE71" s="102"/>
      <c r="AF71" s="83"/>
      <c r="AG71" s="83"/>
    </row>
    <row r="72" spans="1:34" x14ac:dyDescent="0.2">
      <c r="A72" s="141"/>
      <c r="B72" s="133"/>
      <c r="C72" s="125"/>
      <c r="D72" s="785"/>
      <c r="E72" s="131"/>
      <c r="F72" s="128"/>
      <c r="G72" s="135"/>
      <c r="H72" s="118"/>
      <c r="I72" s="131"/>
      <c r="J72" s="128"/>
      <c r="K72" s="135"/>
      <c r="L72" s="118"/>
      <c r="M72" s="131"/>
      <c r="N72" s="128"/>
      <c r="O72" s="135"/>
      <c r="P72" s="118"/>
      <c r="Q72" s="131"/>
      <c r="R72" s="128"/>
      <c r="S72" s="139"/>
      <c r="T72" s="131"/>
      <c r="U72" s="131"/>
      <c r="V72" s="134"/>
      <c r="W72" s="135"/>
      <c r="X72" s="118"/>
      <c r="Y72" s="131"/>
      <c r="Z72" s="128"/>
      <c r="AA72" s="142"/>
      <c r="AB72" s="572"/>
      <c r="AC72" s="51"/>
      <c r="AD72" s="117"/>
      <c r="AE72" s="132"/>
      <c r="AF72" s="81"/>
      <c r="AG72" s="81"/>
    </row>
    <row r="73" spans="1:34" ht="13.5" thickBot="1" x14ac:dyDescent="0.25">
      <c r="A73" s="141" t="s">
        <v>117</v>
      </c>
      <c r="B73" s="133" t="s">
        <v>1</v>
      </c>
      <c r="C73" s="125" t="s">
        <v>118</v>
      </c>
      <c r="D73" s="785" t="s">
        <v>108</v>
      </c>
      <c r="E73" s="131" t="s">
        <v>108</v>
      </c>
      <c r="F73" s="128"/>
      <c r="G73" s="135"/>
      <c r="H73" s="118" t="s">
        <v>108</v>
      </c>
      <c r="I73" s="131" t="s">
        <v>108</v>
      </c>
      <c r="J73" s="128"/>
      <c r="K73" s="135"/>
      <c r="L73" s="118" t="s">
        <v>108</v>
      </c>
      <c r="M73" s="131" t="s">
        <v>108</v>
      </c>
      <c r="N73" s="128"/>
      <c r="O73" s="135"/>
      <c r="P73" s="118" t="s">
        <v>108</v>
      </c>
      <c r="Q73" s="131" t="s">
        <v>108</v>
      </c>
      <c r="R73" s="128"/>
      <c r="S73" s="139"/>
      <c r="T73" s="131" t="s">
        <v>108</v>
      </c>
      <c r="U73" s="131" t="s">
        <v>108</v>
      </c>
      <c r="V73" s="134"/>
      <c r="W73" s="135"/>
      <c r="X73" s="118" t="s">
        <v>108</v>
      </c>
      <c r="Y73" s="131">
        <v>10</v>
      </c>
      <c r="Z73" s="128">
        <v>2</v>
      </c>
      <c r="AA73" s="142" t="s">
        <v>110</v>
      </c>
      <c r="AB73" s="578">
        <f t="shared" ref="AB73" si="8">SUM(D73,H73,L73,P73,T73,X73)</f>
        <v>0</v>
      </c>
      <c r="AC73" s="51">
        <f t="shared" ref="AC73" si="9">SUM(E73,I73,M73,Q73,U73,Y73)</f>
        <v>10</v>
      </c>
      <c r="AD73" s="117">
        <f t="shared" ref="AD73" si="10">IF(J73+F73+N73+R73+V73+Z73=0,"",J73+F73+N73+R73+V73+Z73)</f>
        <v>2</v>
      </c>
      <c r="AE73" s="132">
        <f t="shared" ref="AE73" si="11">SUM(AB73,AC73)</f>
        <v>10</v>
      </c>
      <c r="AF73" s="33"/>
      <c r="AG73" s="33"/>
    </row>
    <row r="74" spans="1:34" ht="15.75" thickBot="1" x14ac:dyDescent="0.25">
      <c r="A74" s="84"/>
      <c r="B74" s="85"/>
      <c r="C74" s="86" t="s">
        <v>119</v>
      </c>
      <c r="D74" s="87">
        <f>SUM(D72:D73)</f>
        <v>0</v>
      </c>
      <c r="E74" s="88">
        <f>SUM(E72:E73)</f>
        <v>0</v>
      </c>
      <c r="F74" s="88">
        <f>SUM(F72:F73)</f>
        <v>0</v>
      </c>
      <c r="G74" s="90" t="s">
        <v>18</v>
      </c>
      <c r="H74" s="91">
        <f>SUM(H72:H73)</f>
        <v>0</v>
      </c>
      <c r="I74" s="88">
        <f>SUM(I72:I73)</f>
        <v>0</v>
      </c>
      <c r="J74" s="88">
        <f>SUM(J72:J73)</f>
        <v>0</v>
      </c>
      <c r="K74" s="90" t="s">
        <v>18</v>
      </c>
      <c r="L74" s="91">
        <f>SUM(L72:L73)</f>
        <v>0</v>
      </c>
      <c r="M74" s="88">
        <f>SUM(M72:M73)</f>
        <v>0</v>
      </c>
      <c r="N74" s="88">
        <f>SUM(N72:N73)</f>
        <v>0</v>
      </c>
      <c r="O74" s="90" t="s">
        <v>18</v>
      </c>
      <c r="P74" s="91">
        <f>SUM(P72:P73)</f>
        <v>0</v>
      </c>
      <c r="Q74" s="88">
        <f>SUM(Q72:Q73)</f>
        <v>0</v>
      </c>
      <c r="R74" s="88">
        <f>SUM(R72:R73)</f>
        <v>0</v>
      </c>
      <c r="S74" s="92" t="s">
        <v>18</v>
      </c>
      <c r="T74" s="88">
        <f>SUM(T72:T73)</f>
        <v>0</v>
      </c>
      <c r="U74" s="88">
        <f>SUM(U72:U73)</f>
        <v>0</v>
      </c>
      <c r="V74" s="88">
        <f>SUM(V72:V73)</f>
        <v>0</v>
      </c>
      <c r="W74" s="90" t="s">
        <v>18</v>
      </c>
      <c r="X74" s="91">
        <f>SUM(X72:X73)</f>
        <v>0</v>
      </c>
      <c r="Y74" s="88">
        <f>SUM(Y72:Y73)</f>
        <v>10</v>
      </c>
      <c r="Z74" s="88">
        <f>SUM(Z72:Z73)</f>
        <v>2</v>
      </c>
      <c r="AA74" s="564" t="s">
        <v>18</v>
      </c>
      <c r="AB74" s="579">
        <f t="shared" ref="AB74:AE74" si="12">SUM(AB72:AB73)</f>
        <v>0</v>
      </c>
      <c r="AC74" s="91">
        <f t="shared" si="12"/>
        <v>10</v>
      </c>
      <c r="AD74" s="88">
        <f t="shared" si="12"/>
        <v>2</v>
      </c>
      <c r="AE74" s="103">
        <f t="shared" si="12"/>
        <v>10</v>
      </c>
      <c r="AF74" s="83"/>
      <c r="AG74" s="83"/>
    </row>
    <row r="75" spans="1:34" ht="18.75" thickBot="1" x14ac:dyDescent="0.3">
      <c r="A75" s="104"/>
      <c r="B75" s="105"/>
      <c r="C75" s="106" t="s">
        <v>23</v>
      </c>
      <c r="D75" s="107">
        <f>D67+D70+D74</f>
        <v>182</v>
      </c>
      <c r="E75" s="107">
        <f>E67+E70+E74</f>
        <v>228</v>
      </c>
      <c r="F75" s="107">
        <f>F67+F74</f>
        <v>27</v>
      </c>
      <c r="G75" s="108" t="s">
        <v>18</v>
      </c>
      <c r="H75" s="109">
        <f>H67+H70+H74</f>
        <v>84</v>
      </c>
      <c r="I75" s="107">
        <f>I67</f>
        <v>294</v>
      </c>
      <c r="J75" s="107">
        <f>SUM(J67,J70,J74)</f>
        <v>28</v>
      </c>
      <c r="K75" s="108" t="s">
        <v>18</v>
      </c>
      <c r="L75" s="109">
        <f>L67+L70+L74</f>
        <v>98</v>
      </c>
      <c r="M75" s="107">
        <f>M67+M70+M74</f>
        <v>266</v>
      </c>
      <c r="N75" s="107">
        <f>SUM(N67,N70,N74)</f>
        <v>24</v>
      </c>
      <c r="O75" s="108" t="s">
        <v>18</v>
      </c>
      <c r="P75" s="109">
        <f>P67+P70+P74</f>
        <v>84</v>
      </c>
      <c r="Q75" s="107">
        <f>Q67+Q70+Q74</f>
        <v>196</v>
      </c>
      <c r="R75" s="107">
        <f>SUM(R67,R70,R74)</f>
        <v>20</v>
      </c>
      <c r="S75" s="110" t="s">
        <v>18</v>
      </c>
      <c r="T75" s="107">
        <f>T67+T70+T74</f>
        <v>112</v>
      </c>
      <c r="U75" s="107">
        <f>U67+U70+U74</f>
        <v>224</v>
      </c>
      <c r="V75" s="107">
        <f>SUM(V67,V70,V74)</f>
        <v>24</v>
      </c>
      <c r="W75" s="108" t="s">
        <v>18</v>
      </c>
      <c r="X75" s="109">
        <f>X67+X70+X74</f>
        <v>44</v>
      </c>
      <c r="Y75" s="107">
        <f>Y67+Y70+Y74</f>
        <v>124</v>
      </c>
      <c r="Z75" s="107">
        <f>SUM(Z67,Z70,Z74)</f>
        <v>16</v>
      </c>
      <c r="AA75" s="110" t="s">
        <v>18</v>
      </c>
      <c r="AB75" s="580">
        <f>AB67+AB70+AB74</f>
        <v>604</v>
      </c>
      <c r="AC75" s="109">
        <f>SUM(AC67,AC74)</f>
        <v>1332</v>
      </c>
      <c r="AD75" s="107">
        <f>SUM(AD67,AD70,AD74)</f>
        <v>139</v>
      </c>
      <c r="AE75" s="111">
        <f>SUM(AE67,AE74)</f>
        <v>1936</v>
      </c>
      <c r="AF75" s="83"/>
      <c r="AG75" s="83"/>
      <c r="AH75" s="164">
        <v>135</v>
      </c>
    </row>
    <row r="76" spans="1:34" s="33" customFormat="1" ht="14.25" thickTop="1" thickBot="1" x14ac:dyDescent="0.25">
      <c r="A76" s="1110"/>
      <c r="B76" s="1111"/>
      <c r="C76" s="1111"/>
      <c r="D76" s="1111"/>
      <c r="E76" s="1111"/>
      <c r="F76" s="1111"/>
      <c r="G76" s="1111"/>
      <c r="H76" s="1111"/>
      <c r="I76" s="1111"/>
      <c r="J76" s="1111"/>
      <c r="K76" s="1111"/>
      <c r="L76" s="1111"/>
      <c r="M76" s="1111"/>
      <c r="N76" s="1111"/>
      <c r="O76" s="1111"/>
      <c r="P76" s="1111"/>
      <c r="Q76" s="1111"/>
      <c r="R76" s="1111"/>
      <c r="S76" s="1111"/>
      <c r="T76" s="1111"/>
      <c r="U76" s="1111"/>
      <c r="V76" s="1111"/>
      <c r="W76" s="1111"/>
      <c r="X76" s="1111"/>
      <c r="Y76" s="1111"/>
      <c r="Z76" s="1111"/>
      <c r="AA76" s="1111"/>
      <c r="AB76" s="581"/>
      <c r="AC76" s="112"/>
      <c r="AD76" s="112"/>
      <c r="AE76" s="113"/>
    </row>
    <row r="77" spans="1:34" s="33" customFormat="1" ht="15.75" thickTop="1" x14ac:dyDescent="0.2">
      <c r="A77" s="1108" t="s">
        <v>19</v>
      </c>
      <c r="B77" s="1109"/>
      <c r="C77" s="1109"/>
      <c r="D77" s="1109"/>
      <c r="E77" s="1109"/>
      <c r="F77" s="1109"/>
      <c r="G77" s="1109"/>
      <c r="H77" s="1109"/>
      <c r="I77" s="1109"/>
      <c r="J77" s="1109"/>
      <c r="K77" s="1109"/>
      <c r="L77" s="1109"/>
      <c r="M77" s="1109"/>
      <c r="N77" s="1109"/>
      <c r="O77" s="1109"/>
      <c r="P77" s="1109"/>
      <c r="Q77" s="1109"/>
      <c r="R77" s="1109"/>
      <c r="S77" s="1109"/>
      <c r="T77" s="1109"/>
      <c r="U77" s="1109"/>
      <c r="V77" s="1109"/>
      <c r="W77" s="1109"/>
      <c r="X77" s="1109"/>
      <c r="Y77" s="1109"/>
      <c r="Z77" s="1109"/>
      <c r="AA77" s="1109"/>
      <c r="AB77" s="582"/>
      <c r="AC77" s="114"/>
      <c r="AD77" s="114"/>
      <c r="AE77" s="115"/>
    </row>
    <row r="78" spans="1:34" s="33" customFormat="1" ht="15.75" x14ac:dyDescent="0.25">
      <c r="A78" s="116"/>
      <c r="B78" s="117"/>
      <c r="C78" s="540" t="s">
        <v>15</v>
      </c>
      <c r="D78" s="541"/>
      <c r="E78" s="541"/>
      <c r="F78" s="542"/>
      <c r="G78" s="543" t="str">
        <f>IF(COUNTIF(G$10:G$73,"A")=0,"0",COUNTIF(G$10:G$73,"A"))</f>
        <v>0</v>
      </c>
      <c r="H78" s="541"/>
      <c r="I78" s="541"/>
      <c r="J78" s="542"/>
      <c r="K78" s="543" t="str">
        <f>IF(COUNTIF(K$10:K$73,"A")=0,"0",COUNTIF(K$10:K$73,"A"))</f>
        <v>0</v>
      </c>
      <c r="L78" s="541"/>
      <c r="M78" s="541"/>
      <c r="N78" s="542"/>
      <c r="O78" s="543" t="str">
        <f>IF(COUNTIF(O$10:O$73,"A")=0,"0",COUNTIF(O$10:O$73,"A"))</f>
        <v>0</v>
      </c>
      <c r="P78" s="541"/>
      <c r="Q78" s="541"/>
      <c r="R78" s="542"/>
      <c r="S78" s="543" t="str">
        <f>IF(COUNTIF(S$10:S$73,"A")=0,"0",COUNTIF(S$10:S$73,"A"))</f>
        <v>0</v>
      </c>
      <c r="T78" s="541"/>
      <c r="U78" s="541"/>
      <c r="V78" s="542"/>
      <c r="W78" s="543" t="str">
        <f>IF(COUNTIF(W$10:W$73,"A")=0,"0",COUNTIF(W$10:W$73,"A"))</f>
        <v>0</v>
      </c>
      <c r="X78" s="541"/>
      <c r="Y78" s="541"/>
      <c r="Z78" s="542"/>
      <c r="AA78" s="565" t="str">
        <f>IF(COUNTIF(AA$10:AA$73,"A")=0,"0",COUNTIF(AA$10:AA$73,"A"))</f>
        <v>0</v>
      </c>
      <c r="AB78" s="572"/>
      <c r="AC78" s="570"/>
      <c r="AD78" s="118"/>
      <c r="AE78" s="119" t="str">
        <f t="shared" ref="AE78:AE87" si="13">IF(SUM(G78:AA78)=0,"",SUM(G78:AA78))</f>
        <v/>
      </c>
    </row>
    <row r="79" spans="1:34" s="33" customFormat="1" ht="15.75" x14ac:dyDescent="0.25">
      <c r="A79" s="120"/>
      <c r="B79" s="117"/>
      <c r="C79" s="544" t="s">
        <v>16</v>
      </c>
      <c r="D79" s="545"/>
      <c r="E79" s="545"/>
      <c r="F79" s="546"/>
      <c r="G79" s="547" t="str">
        <f>IF(COUNTIF(G$10:G$73,"B")=0,"0",COUNTIF(G$10:G$73,"B"))</f>
        <v>0</v>
      </c>
      <c r="H79" s="545"/>
      <c r="I79" s="545"/>
      <c r="J79" s="546"/>
      <c r="K79" s="547" t="str">
        <f>IF(COUNTIF(K$10:K$73,"B")=0,"0",COUNTIF(K$10:K$73,"B"))</f>
        <v>0</v>
      </c>
      <c r="L79" s="545"/>
      <c r="M79" s="545"/>
      <c r="N79" s="546"/>
      <c r="O79" s="547" t="str">
        <f>IF(COUNTIF(O$10:O$73,"B")=0,"0",COUNTIF(O$10:O$73,"B"))</f>
        <v>0</v>
      </c>
      <c r="P79" s="545"/>
      <c r="Q79" s="545"/>
      <c r="R79" s="546"/>
      <c r="S79" s="547" t="str">
        <f>IF(COUNTIF(S$10:S$73,"B")=0,"0",COUNTIF(S$10:S$73,"B"))</f>
        <v>0</v>
      </c>
      <c r="T79" s="545"/>
      <c r="U79" s="545"/>
      <c r="V79" s="546"/>
      <c r="W79" s="547" t="str">
        <f>IF(COUNTIF(W$10:W$73,"B")=0,"0",COUNTIF(W$10:W$73,"B"))</f>
        <v>0</v>
      </c>
      <c r="X79" s="545"/>
      <c r="Y79" s="545"/>
      <c r="Z79" s="546"/>
      <c r="AA79" s="566" t="str">
        <f>IF(COUNTIF(AA$10:AA$73,"B")=0,"0",COUNTIF(AA$10:AA$73,"B"))</f>
        <v>0</v>
      </c>
      <c r="AB79" s="572"/>
      <c r="AC79" s="570"/>
      <c r="AD79" s="118"/>
      <c r="AE79" s="119" t="str">
        <f t="shared" si="13"/>
        <v/>
      </c>
    </row>
    <row r="80" spans="1:34" s="33" customFormat="1" ht="15.75" x14ac:dyDescent="0.25">
      <c r="A80" s="120"/>
      <c r="B80" s="117"/>
      <c r="C80" s="544" t="s">
        <v>445</v>
      </c>
      <c r="D80" s="545"/>
      <c r="E80" s="545"/>
      <c r="F80" s="546"/>
      <c r="G80" s="547">
        <f>COUNTIF(G10:G66,G11)</f>
        <v>4</v>
      </c>
      <c r="H80" s="545"/>
      <c r="I80" s="545"/>
      <c r="J80" s="546"/>
      <c r="K80" s="547">
        <v>1</v>
      </c>
      <c r="L80" s="545"/>
      <c r="M80" s="545"/>
      <c r="N80" s="546"/>
      <c r="O80" s="547">
        <v>2</v>
      </c>
      <c r="P80" s="545"/>
      <c r="Q80" s="545"/>
      <c r="R80" s="546"/>
      <c r="S80" s="547">
        <f>IF(COUNTIF(S$10:S$73,"ÉÉ")+COUNTIF(S$10:S$73,"ÉÉ(Z)")=0,"0",COUNTIF(S$10:S$73,"ÉÉ")+COUNTIF(S$10:S$73,"ÉÉ(Z)"))</f>
        <v>2</v>
      </c>
      <c r="T80" s="545"/>
      <c r="U80" s="545"/>
      <c r="V80" s="546"/>
      <c r="W80" s="547">
        <f>IF(COUNTIF(W$10:W$73,"ÉÉ")+COUNTIF(W$10:W$73,"ÉÉ(Z)")=0,"0",COUNTIF(W$10:W$73,"ÉÉ")+COUNTIF(W$10:W$73,"ÉÉ(Z)"))</f>
        <v>2</v>
      </c>
      <c r="X80" s="545"/>
      <c r="Y80" s="545"/>
      <c r="Z80" s="546"/>
      <c r="AA80" s="566">
        <f>IF(COUNTIF(AA$10:AA$73,"ÉÉ")+COUNTIF(AA$10:AA$73,"ÉÉ(Z)")=0,"0",COUNTIF(AA$10:AA$73,"ÉÉ")+COUNTIF(AA$10:AA$73,"ÉÉ(Z)"))</f>
        <v>1</v>
      </c>
      <c r="AB80" s="572"/>
      <c r="AC80" s="570"/>
      <c r="AD80" s="118"/>
      <c r="AE80" s="119">
        <f t="shared" si="13"/>
        <v>12</v>
      </c>
    </row>
    <row r="81" spans="1:33" s="33" customFormat="1" ht="15.75" x14ac:dyDescent="0.25">
      <c r="A81" s="120"/>
      <c r="B81" s="117"/>
      <c r="C81" s="544" t="s">
        <v>447</v>
      </c>
      <c r="D81" s="545"/>
      <c r="E81" s="545"/>
      <c r="F81" s="546"/>
      <c r="G81" s="547">
        <f>COUNTIF(G10:G66,G21)+COUNTIF(G10:G66,G25)</f>
        <v>3</v>
      </c>
      <c r="H81" s="545"/>
      <c r="I81" s="545"/>
      <c r="J81" s="546"/>
      <c r="K81" s="547">
        <v>5</v>
      </c>
      <c r="L81" s="545"/>
      <c r="M81" s="545"/>
      <c r="N81" s="546"/>
      <c r="O81" s="547">
        <f>COUNTIF(O10:O66,O23)+COUNTIF(O10:O66,O27)</f>
        <v>4</v>
      </c>
      <c r="P81" s="545"/>
      <c r="Q81" s="545"/>
      <c r="R81" s="546"/>
      <c r="S81" s="547">
        <f>COUNTIF(S11:S66,S24)+COUNTIF(S10:S66,S28)</f>
        <v>4</v>
      </c>
      <c r="T81" s="545"/>
      <c r="U81" s="545"/>
      <c r="V81" s="546"/>
      <c r="W81" s="547">
        <f>IF(COUNTIF(W$10:W$73,"GYJ")+COUNTIF(W$10:W$73,"GYJ(Z)")=0,"0",COUNTIF(W$10:W$73,"GYJ")+COUNTIF(W$10:W$73,"GYJ(Z)"))</f>
        <v>3</v>
      </c>
      <c r="X81" s="545"/>
      <c r="Y81" s="545"/>
      <c r="Z81" s="546"/>
      <c r="AA81" s="566">
        <f>IF(COUNTIF(AA$10:AA$66,"GYJ")+COUNTIF(AA$10:AA$66,"GYJ(Z)")=0,"0",COUNTIF(AA$10:AA$66,"GYJ")+COUNTIF(AA$10:AA$66,"GYJ(Z)"))</f>
        <v>3</v>
      </c>
      <c r="AB81" s="572"/>
      <c r="AC81" s="570"/>
      <c r="AD81" s="118"/>
      <c r="AE81" s="119">
        <f t="shared" si="13"/>
        <v>22</v>
      </c>
    </row>
    <row r="82" spans="1:33" s="33" customFormat="1" ht="15.75" x14ac:dyDescent="0.25">
      <c r="A82" s="120"/>
      <c r="B82" s="117"/>
      <c r="C82" s="544" t="s">
        <v>448</v>
      </c>
      <c r="D82" s="545"/>
      <c r="E82" s="545"/>
      <c r="F82" s="546"/>
      <c r="G82" s="547">
        <f>COUNTIF(G10:G66,G12)+COUNTIF(G10:G66,G44)</f>
        <v>2</v>
      </c>
      <c r="H82" s="545"/>
      <c r="I82" s="545"/>
      <c r="J82" s="546"/>
      <c r="K82" s="547">
        <v>5</v>
      </c>
      <c r="L82" s="545"/>
      <c r="M82" s="545"/>
      <c r="N82" s="546"/>
      <c r="O82" s="547">
        <f>IF(COUNTIF(O$10:O$73,"K")+COUNTIF(O$10:O$73,"K(Z)")=0,"0",COUNTIF(O$10:O$73,"K")+COUNTIF(O$10:O$73,"K(Z)"))</f>
        <v>5</v>
      </c>
      <c r="P82" s="545"/>
      <c r="Q82" s="545"/>
      <c r="R82" s="546"/>
      <c r="S82" s="547">
        <v>4</v>
      </c>
      <c r="T82" s="545"/>
      <c r="U82" s="545"/>
      <c r="V82" s="546"/>
      <c r="W82" s="547">
        <f>IF(COUNTIF(W$10:W$73,"K")+COUNTIF(W$10:W$73,"K(Z)")=0,"0",COUNTIF(W$10:W$73,"K")+COUNTIF(W$10:W$73,"K(Z)"))</f>
        <v>5</v>
      </c>
      <c r="X82" s="545"/>
      <c r="Y82" s="545"/>
      <c r="Z82" s="546"/>
      <c r="AA82" s="566">
        <f>IF(COUNTIF(AA$10:AA$73,"K")+COUNTIF(AA$10:AA$73,"K(Z)")=0,"0",COUNTIF(AA$10:AA$73,"K")+COUNTIF(AA$10:AA$73,"K(Z)"))</f>
        <v>3</v>
      </c>
      <c r="AB82" s="572"/>
      <c r="AC82" s="570"/>
      <c r="AD82" s="118"/>
      <c r="AE82" s="119">
        <f t="shared" si="13"/>
        <v>24</v>
      </c>
    </row>
    <row r="83" spans="1:33" s="33" customFormat="1" ht="15.75" x14ac:dyDescent="0.25">
      <c r="A83" s="120"/>
      <c r="B83" s="117"/>
      <c r="C83" s="544" t="s">
        <v>17</v>
      </c>
      <c r="D83" s="545"/>
      <c r="E83" s="545"/>
      <c r="F83" s="546"/>
      <c r="G83" s="547" t="str">
        <f>IF(COUNTIF(G$10:G$73,"AV")=0,"0",COUNTIF(G$10:G$73,"AV"))</f>
        <v>0</v>
      </c>
      <c r="H83" s="545"/>
      <c r="I83" s="545"/>
      <c r="J83" s="546"/>
      <c r="K83" s="547" t="str">
        <f>IF(COUNTIF(K$10:K$73,"AV")=0,"0",COUNTIF(K$10:K$73,"AV"))</f>
        <v>0</v>
      </c>
      <c r="L83" s="545"/>
      <c r="M83" s="545"/>
      <c r="N83" s="546"/>
      <c r="O83" s="547" t="str">
        <f>IF(COUNTIF(O$10:O$73,"AV")=0,"0",COUNTIF(O$10:O$73,"AV"))</f>
        <v>0</v>
      </c>
      <c r="P83" s="545"/>
      <c r="Q83" s="545"/>
      <c r="R83" s="546"/>
      <c r="S83" s="547" t="str">
        <f>IF(COUNTIF(S$10:S$73,"AV")=0,"0",COUNTIF(S$10:S$73,"AV"))</f>
        <v>0</v>
      </c>
      <c r="T83" s="545"/>
      <c r="U83" s="545"/>
      <c r="V83" s="546"/>
      <c r="W83" s="547" t="str">
        <f>IF(COUNTIF(W$10:W$73,"AV")=0,"0",COUNTIF(W$10:W$73,"AV"))</f>
        <v>0</v>
      </c>
      <c r="X83" s="545"/>
      <c r="Y83" s="545"/>
      <c r="Z83" s="546"/>
      <c r="AA83" s="566" t="str">
        <f>IF(COUNTIF(AA$10:AA$73,"AV")=0,"0",COUNTIF(AA$10:AA$73,"AV"))</f>
        <v>0</v>
      </c>
      <c r="AB83" s="572"/>
      <c r="AC83" s="570"/>
      <c r="AD83" s="118"/>
      <c r="AE83" s="119" t="str">
        <f t="shared" si="13"/>
        <v/>
      </c>
    </row>
    <row r="84" spans="1:33" s="33" customFormat="1" ht="15.75" x14ac:dyDescent="0.25">
      <c r="A84" s="120"/>
      <c r="B84" s="117"/>
      <c r="C84" s="544" t="s">
        <v>120</v>
      </c>
      <c r="D84" s="545"/>
      <c r="E84" s="545"/>
      <c r="F84" s="546"/>
      <c r="G84" s="547" t="str">
        <f>IF(COUNTIF(G$10:G$73,"KV")=0,"0",COUNTIF(G$10:G$73,"KV"))</f>
        <v>0</v>
      </c>
      <c r="H84" s="545"/>
      <c r="I84" s="545"/>
      <c r="J84" s="546"/>
      <c r="K84" s="547" t="str">
        <f>IF(COUNTIF(K$10:K$73,"KV")=0,"0",COUNTIF(K$10:K$73,"KV"))</f>
        <v>0</v>
      </c>
      <c r="L84" s="545"/>
      <c r="M84" s="545"/>
      <c r="N84" s="546"/>
      <c r="O84" s="547" t="str">
        <f>IF(COUNTIF(O$10:O$73,"KV")=0,"0",COUNTIF(O$10:O$73,"KV"))</f>
        <v>0</v>
      </c>
      <c r="P84" s="545"/>
      <c r="Q84" s="545"/>
      <c r="R84" s="546"/>
      <c r="S84" s="547" t="str">
        <f>IF(COUNTIF(S$10:S$73,"KV")=0,"0",COUNTIF(S$10:S$73,"KV"))</f>
        <v>0</v>
      </c>
      <c r="T84" s="545"/>
      <c r="U84" s="545"/>
      <c r="V84" s="546"/>
      <c r="W84" s="547" t="str">
        <f>IF(COUNTIF(W$10:W$73,"KV")=0,"0",COUNTIF(W$10:W$73,"KV"))</f>
        <v>0</v>
      </c>
      <c r="X84" s="545"/>
      <c r="Y84" s="545"/>
      <c r="Z84" s="546"/>
      <c r="AA84" s="566" t="str">
        <f>IF(COUNTIF(AA$10:AA$73,"KV")=0,"0",COUNTIF(AA$10:AA$73,"KV"))</f>
        <v>0</v>
      </c>
      <c r="AB84" s="572"/>
      <c r="AC84" s="570"/>
      <c r="AD84" s="118"/>
      <c r="AE84" s="119" t="str">
        <f t="shared" si="13"/>
        <v/>
      </c>
    </row>
    <row r="85" spans="1:33" s="33" customFormat="1" ht="15.75" x14ac:dyDescent="0.25">
      <c r="A85" s="121"/>
      <c r="B85" s="122"/>
      <c r="C85" s="548" t="s">
        <v>121</v>
      </c>
      <c r="D85" s="549"/>
      <c r="E85" s="549"/>
      <c r="F85" s="550"/>
      <c r="G85" s="547" t="str">
        <f>IF(COUNTIF(G$10:G$73,"SZG")=0,"0",COUNTIF(G$10:G$73,"SZG"))</f>
        <v>0</v>
      </c>
      <c r="H85" s="549"/>
      <c r="I85" s="549"/>
      <c r="J85" s="550"/>
      <c r="K85" s="547" t="str">
        <f>IF(COUNTIF(K$10:K$73,"SZG")=0,"0",COUNTIF(K$10:K$73,"SZG"))</f>
        <v>0</v>
      </c>
      <c r="L85" s="549"/>
      <c r="M85" s="549"/>
      <c r="N85" s="550"/>
      <c r="O85" s="547" t="str">
        <f>IF(COUNTIF(O$10:O$73,"SZG")=0,"0",COUNTIF(O$10:O$73,"SZG"))</f>
        <v>0</v>
      </c>
      <c r="P85" s="549"/>
      <c r="Q85" s="549"/>
      <c r="R85" s="550"/>
      <c r="S85" s="547" t="str">
        <f>IF(COUNTIF(S$10:S$73,"SZG")=0,"0",COUNTIF(S$10:S$73,"SZG"))</f>
        <v>0</v>
      </c>
      <c r="T85" s="549"/>
      <c r="U85" s="549"/>
      <c r="V85" s="550"/>
      <c r="W85" s="547" t="str">
        <f>IF(COUNTIF(W$10:W$73,"SZG")=0,"0",COUNTIF(W$10:W$73,"SZG"))</f>
        <v>0</v>
      </c>
      <c r="X85" s="549"/>
      <c r="Y85" s="549"/>
      <c r="Z85" s="550"/>
      <c r="AA85" s="566" t="str">
        <f>IF(COUNTIF(AA$10:AA$73,"SZG")=0,"0",COUNTIF(AA$10:AA$73,"SZG"))</f>
        <v>0</v>
      </c>
      <c r="AB85" s="572"/>
      <c r="AC85" s="570"/>
      <c r="AD85" s="118"/>
      <c r="AE85" s="119" t="str">
        <f t="shared" si="13"/>
        <v/>
      </c>
    </row>
    <row r="86" spans="1:33" s="33" customFormat="1" ht="15.75" x14ac:dyDescent="0.25">
      <c r="A86" s="121"/>
      <c r="B86" s="122"/>
      <c r="C86" s="548" t="s">
        <v>122</v>
      </c>
      <c r="D86" s="549"/>
      <c r="E86" s="549"/>
      <c r="F86" s="550"/>
      <c r="G86" s="547" t="str">
        <f>IF(COUNTIF(G$10:G$73,"ZV")=0,"0",COUNTIF(G$10:G$73,"ZV"))</f>
        <v>0</v>
      </c>
      <c r="H86" s="549"/>
      <c r="I86" s="549"/>
      <c r="J86" s="550"/>
      <c r="K86" s="547" t="str">
        <f>IF(COUNTIF(K$10:K$73,"ZV")=0,"0",COUNTIF(K$10:K$73,"ZV"))</f>
        <v>0</v>
      </c>
      <c r="L86" s="549"/>
      <c r="M86" s="549"/>
      <c r="N86" s="550"/>
      <c r="O86" s="547" t="str">
        <f>IF(COUNTIF(O$10:O$73,"ZV")=0,"0",COUNTIF(O$10:O$73,"ZV"))</f>
        <v>0</v>
      </c>
      <c r="P86" s="549"/>
      <c r="Q86" s="549"/>
      <c r="R86" s="550"/>
      <c r="S86" s="547" t="str">
        <f>IF(COUNTIF(S$10:S$73,"ZV")=0,"0",COUNTIF(S$10:S$73,"ZV"))</f>
        <v>0</v>
      </c>
      <c r="T86" s="549"/>
      <c r="U86" s="549"/>
      <c r="V86" s="550"/>
      <c r="W86" s="547" t="str">
        <f>IF(COUNTIF(W$10:W$73,"ZV")=0,"0",COUNTIF(W$10:W$73,"ZV"))</f>
        <v>0</v>
      </c>
      <c r="X86" s="549"/>
      <c r="Y86" s="549"/>
      <c r="Z86" s="550"/>
      <c r="AA86" s="566" t="str">
        <f>IF(COUNTIF(AA$10:AA$73,"ZV")=0,"0",COUNTIF(AA$10:AA$73,"ZV"))</f>
        <v>0</v>
      </c>
      <c r="AB86" s="572"/>
      <c r="AC86" s="570"/>
      <c r="AD86" s="118"/>
      <c r="AE86" s="119" t="str">
        <f t="shared" si="13"/>
        <v/>
      </c>
    </row>
    <row r="87" spans="1:33" s="681" customFormat="1" ht="16.5" thickBot="1" x14ac:dyDescent="0.3">
      <c r="A87" s="683"/>
      <c r="B87" s="684"/>
      <c r="C87" s="685" t="s">
        <v>22</v>
      </c>
      <c r="D87" s="686"/>
      <c r="E87" s="686"/>
      <c r="F87" s="687"/>
      <c r="G87" s="688">
        <f>IF(SUM(G78:G86)=0,"",SUM(G78:G86))</f>
        <v>9</v>
      </c>
      <c r="H87" s="686"/>
      <c r="I87" s="686"/>
      <c r="J87" s="687"/>
      <c r="K87" s="688">
        <f>IF(SUM(K78:K86)=0,"",SUM(K78:K86))</f>
        <v>11</v>
      </c>
      <c r="L87" s="686"/>
      <c r="M87" s="686"/>
      <c r="N87" s="687"/>
      <c r="O87" s="688">
        <f>IF(SUM(O78:O86)=0,"",SUM(O78:O86))</f>
        <v>11</v>
      </c>
      <c r="P87" s="686"/>
      <c r="Q87" s="686"/>
      <c r="R87" s="687"/>
      <c r="S87" s="688">
        <f>IF(SUM(S78:S86)=0,"",SUM(S78:S86))</f>
        <v>10</v>
      </c>
      <c r="T87" s="686"/>
      <c r="U87" s="686"/>
      <c r="V87" s="687"/>
      <c r="W87" s="688">
        <f>IF(SUM(W78:W86)=0,"",SUM(W78:W86))</f>
        <v>10</v>
      </c>
      <c r="X87" s="686"/>
      <c r="Y87" s="686"/>
      <c r="Z87" s="687"/>
      <c r="AA87" s="689">
        <f>IF(SUM(AA78:AA86)=0,"",SUM(AA78:AA86))</f>
        <v>7</v>
      </c>
      <c r="AB87" s="690"/>
      <c r="AC87" s="691"/>
      <c r="AD87" s="692"/>
      <c r="AE87" s="123">
        <f t="shared" si="13"/>
        <v>58</v>
      </c>
    </row>
    <row r="88" spans="1:33" s="20" customFormat="1" ht="17.25" thickTop="1" thickBot="1" x14ac:dyDescent="0.3">
      <c r="A88" s="13"/>
      <c r="B88" s="14"/>
      <c r="C88" s="15" t="s">
        <v>239</v>
      </c>
      <c r="D88" s="16"/>
      <c r="E88" s="16"/>
      <c r="F88" s="17"/>
      <c r="G88" s="16"/>
      <c r="H88" s="16"/>
      <c r="I88" s="16"/>
      <c r="J88" s="17"/>
      <c r="K88" s="18"/>
      <c r="L88" s="16"/>
      <c r="M88" s="16"/>
      <c r="N88" s="17"/>
      <c r="O88" s="16"/>
      <c r="P88" s="16"/>
      <c r="Q88" s="16"/>
      <c r="R88" s="17"/>
      <c r="S88" s="18"/>
      <c r="T88" s="16"/>
      <c r="U88" s="16"/>
      <c r="V88" s="17"/>
      <c r="W88" s="16"/>
      <c r="X88" s="16"/>
      <c r="Y88" s="16"/>
      <c r="Z88" s="17"/>
      <c r="AA88" s="18"/>
      <c r="AB88" s="571"/>
      <c r="AC88" s="16"/>
      <c r="AD88" s="17"/>
      <c r="AE88" s="19"/>
      <c r="AF88" s="820"/>
      <c r="AG88" s="820"/>
    </row>
    <row r="89" spans="1:33" s="20" customFormat="1" ht="15.75" x14ac:dyDescent="0.25">
      <c r="A89" s="856" t="s">
        <v>399</v>
      </c>
      <c r="B89" s="857" t="s">
        <v>261</v>
      </c>
      <c r="C89" s="858" t="s">
        <v>400</v>
      </c>
      <c r="D89" s="859"/>
      <c r="E89" s="860"/>
      <c r="F89" s="861"/>
      <c r="G89" s="22"/>
      <c r="H89" s="862">
        <v>16</v>
      </c>
      <c r="I89" s="862">
        <v>12</v>
      </c>
      <c r="J89" s="21">
        <v>3</v>
      </c>
      <c r="K89" s="22" t="s">
        <v>109</v>
      </c>
      <c r="L89" s="862">
        <v>16</v>
      </c>
      <c r="M89" s="862">
        <v>12</v>
      </c>
      <c r="N89" s="21">
        <v>3</v>
      </c>
      <c r="O89" s="22" t="s">
        <v>109</v>
      </c>
      <c r="P89" s="862">
        <v>16</v>
      </c>
      <c r="Q89" s="862">
        <v>12</v>
      </c>
      <c r="R89" s="21">
        <v>3</v>
      </c>
      <c r="S89" s="22" t="s">
        <v>109</v>
      </c>
      <c r="T89" s="862">
        <v>16</v>
      </c>
      <c r="U89" s="862">
        <v>12</v>
      </c>
      <c r="V89" s="21">
        <v>3</v>
      </c>
      <c r="W89" s="22" t="s">
        <v>109</v>
      </c>
      <c r="X89" s="862"/>
      <c r="Y89" s="862"/>
      <c r="Z89" s="21"/>
      <c r="AA89" s="22"/>
      <c r="AB89" s="862"/>
      <c r="AC89" s="862"/>
      <c r="AD89" s="21"/>
      <c r="AE89" s="1019"/>
      <c r="AF89" s="1051" t="s">
        <v>205</v>
      </c>
      <c r="AG89" s="1052" t="s">
        <v>218</v>
      </c>
    </row>
    <row r="90" spans="1:33" s="20" customFormat="1" ht="15.75" x14ac:dyDescent="0.25">
      <c r="A90" s="980" t="s">
        <v>636</v>
      </c>
      <c r="B90" s="857" t="s">
        <v>261</v>
      </c>
      <c r="C90" s="1055" t="s">
        <v>637</v>
      </c>
      <c r="D90" s="859"/>
      <c r="E90" s="1043"/>
      <c r="F90" s="21"/>
      <c r="G90" s="22"/>
      <c r="H90" s="1048">
        <v>8</v>
      </c>
      <c r="I90" s="1048">
        <v>20</v>
      </c>
      <c r="J90" s="1049">
        <v>3</v>
      </c>
      <c r="K90" s="1050" t="s">
        <v>109</v>
      </c>
      <c r="L90" s="1048">
        <v>8</v>
      </c>
      <c r="M90" s="1048">
        <v>20</v>
      </c>
      <c r="N90" s="1049">
        <v>3</v>
      </c>
      <c r="O90" s="1050" t="s">
        <v>109</v>
      </c>
      <c r="P90" s="1048">
        <v>8</v>
      </c>
      <c r="Q90" s="1048">
        <v>20</v>
      </c>
      <c r="R90" s="1049">
        <v>3</v>
      </c>
      <c r="S90" s="1050" t="s">
        <v>109</v>
      </c>
      <c r="T90" s="1048">
        <v>8</v>
      </c>
      <c r="U90" s="1048">
        <v>20</v>
      </c>
      <c r="V90" s="1049">
        <v>3</v>
      </c>
      <c r="W90" s="1050" t="s">
        <v>109</v>
      </c>
      <c r="X90" s="862"/>
      <c r="Y90" s="862"/>
      <c r="Z90" s="21"/>
      <c r="AA90" s="22"/>
      <c r="AB90" s="862"/>
      <c r="AC90" s="862"/>
      <c r="AD90" s="21"/>
      <c r="AE90" s="1019"/>
      <c r="AF90" s="1054" t="s">
        <v>638</v>
      </c>
      <c r="AG90" s="1054" t="s">
        <v>639</v>
      </c>
    </row>
    <row r="91" spans="1:33" s="20" customFormat="1" ht="15.75" x14ac:dyDescent="0.25">
      <c r="A91" s="980" t="s">
        <v>640</v>
      </c>
      <c r="B91" s="857" t="s">
        <v>261</v>
      </c>
      <c r="C91" s="1055" t="s">
        <v>641</v>
      </c>
      <c r="D91" s="859"/>
      <c r="E91" s="1043"/>
      <c r="F91" s="21"/>
      <c r="G91" s="22"/>
      <c r="H91" s="1048">
        <v>14</v>
      </c>
      <c r="I91" s="1048">
        <v>14</v>
      </c>
      <c r="J91" s="1049">
        <v>3</v>
      </c>
      <c r="K91" s="1050" t="s">
        <v>110</v>
      </c>
      <c r="L91" s="1048">
        <v>14</v>
      </c>
      <c r="M91" s="1048">
        <v>14</v>
      </c>
      <c r="N91" s="1049">
        <v>3</v>
      </c>
      <c r="O91" s="1050" t="s">
        <v>110</v>
      </c>
      <c r="P91" s="1048">
        <v>14</v>
      </c>
      <c r="Q91" s="1048">
        <v>14</v>
      </c>
      <c r="R91" s="1049">
        <v>3</v>
      </c>
      <c r="S91" s="1050" t="s">
        <v>110</v>
      </c>
      <c r="T91" s="1048">
        <v>14</v>
      </c>
      <c r="U91" s="1048">
        <v>14</v>
      </c>
      <c r="V91" s="1049">
        <v>3</v>
      </c>
      <c r="W91" s="1050" t="s">
        <v>110</v>
      </c>
      <c r="X91" s="862"/>
      <c r="Y91" s="862"/>
      <c r="Z91" s="21"/>
      <c r="AA91" s="22"/>
      <c r="AB91" s="862"/>
      <c r="AC91" s="862"/>
      <c r="AD91" s="21"/>
      <c r="AE91" s="1019"/>
      <c r="AF91" s="1054" t="s">
        <v>642</v>
      </c>
      <c r="AG91" s="1054" t="s">
        <v>643</v>
      </c>
    </row>
    <row r="92" spans="1:33" s="20" customFormat="1" ht="15.75" x14ac:dyDescent="0.25">
      <c r="A92" s="980" t="s">
        <v>644</v>
      </c>
      <c r="B92" s="857" t="s">
        <v>261</v>
      </c>
      <c r="C92" s="1055" t="s">
        <v>645</v>
      </c>
      <c r="D92" s="859"/>
      <c r="E92" s="1043"/>
      <c r="F92" s="21"/>
      <c r="G92" s="22"/>
      <c r="H92" s="1048">
        <v>14</v>
      </c>
      <c r="I92" s="1048">
        <v>14</v>
      </c>
      <c r="J92" s="1049">
        <v>3</v>
      </c>
      <c r="K92" s="1050" t="s">
        <v>110</v>
      </c>
      <c r="L92" s="1048">
        <v>14</v>
      </c>
      <c r="M92" s="1048">
        <v>14</v>
      </c>
      <c r="N92" s="1049">
        <v>3</v>
      </c>
      <c r="O92" s="1050" t="s">
        <v>110</v>
      </c>
      <c r="P92" s="1048">
        <v>14</v>
      </c>
      <c r="Q92" s="1048">
        <v>14</v>
      </c>
      <c r="R92" s="1049">
        <v>3</v>
      </c>
      <c r="S92" s="1050" t="s">
        <v>110</v>
      </c>
      <c r="T92" s="1048">
        <v>14</v>
      </c>
      <c r="U92" s="1048">
        <v>14</v>
      </c>
      <c r="V92" s="1049">
        <v>3</v>
      </c>
      <c r="W92" s="1050" t="s">
        <v>110</v>
      </c>
      <c r="X92" s="862"/>
      <c r="Y92" s="862"/>
      <c r="Z92" s="21"/>
      <c r="AA92" s="22"/>
      <c r="AB92" s="862"/>
      <c r="AC92" s="862"/>
      <c r="AD92" s="21"/>
      <c r="AE92" s="1019"/>
      <c r="AF92" s="1054" t="s">
        <v>642</v>
      </c>
      <c r="AG92" s="1054" t="s">
        <v>643</v>
      </c>
    </row>
    <row r="93" spans="1:33" s="20" customFormat="1" ht="15.75" x14ac:dyDescent="0.25">
      <c r="A93" s="980" t="s">
        <v>262</v>
      </c>
      <c r="B93" s="857" t="s">
        <v>261</v>
      </c>
      <c r="C93" s="981" t="s">
        <v>263</v>
      </c>
      <c r="D93" s="864"/>
      <c r="E93" s="864"/>
      <c r="F93" s="865"/>
      <c r="G93" s="866"/>
      <c r="H93" s="862"/>
      <c r="I93" s="862"/>
      <c r="J93" s="21"/>
      <c r="K93" s="22"/>
      <c r="L93" s="862"/>
      <c r="M93" s="862">
        <v>28</v>
      </c>
      <c r="N93" s="21">
        <v>3</v>
      </c>
      <c r="O93" s="22" t="s">
        <v>109</v>
      </c>
      <c r="P93" s="862"/>
      <c r="Q93" s="862"/>
      <c r="R93" s="21"/>
      <c r="S93" s="22"/>
      <c r="T93" s="862"/>
      <c r="U93" s="862">
        <v>28</v>
      </c>
      <c r="V93" s="21">
        <v>3</v>
      </c>
      <c r="W93" s="22" t="s">
        <v>109</v>
      </c>
      <c r="X93" s="862"/>
      <c r="Y93" s="864"/>
      <c r="Z93" s="865"/>
      <c r="AA93" s="866"/>
      <c r="AB93" s="864"/>
      <c r="AC93" s="864"/>
      <c r="AD93" s="865"/>
      <c r="AE93" s="866"/>
      <c r="AF93" s="863" t="s">
        <v>225</v>
      </c>
      <c r="AG93" s="1053" t="s">
        <v>356</v>
      </c>
    </row>
    <row r="94" spans="1:33" s="20" customFormat="1" ht="15.75" x14ac:dyDescent="0.25">
      <c r="A94" s="980" t="s">
        <v>264</v>
      </c>
      <c r="B94" s="857" t="s">
        <v>261</v>
      </c>
      <c r="C94" s="981" t="s">
        <v>265</v>
      </c>
      <c r="D94" s="864"/>
      <c r="E94" s="864"/>
      <c r="F94" s="865"/>
      <c r="G94" s="866"/>
      <c r="H94" s="862"/>
      <c r="I94" s="862"/>
      <c r="J94" s="21"/>
      <c r="K94" s="22"/>
      <c r="L94" s="862"/>
      <c r="M94" s="862"/>
      <c r="N94" s="21"/>
      <c r="O94" s="22"/>
      <c r="P94" s="862"/>
      <c r="Q94" s="862">
        <v>28</v>
      </c>
      <c r="R94" s="21">
        <v>3</v>
      </c>
      <c r="S94" s="22" t="s">
        <v>109</v>
      </c>
      <c r="T94" s="862"/>
      <c r="U94" s="862"/>
      <c r="V94" s="21"/>
      <c r="W94" s="22"/>
      <c r="X94" s="862"/>
      <c r="Y94" s="864"/>
      <c r="Z94" s="865"/>
      <c r="AA94" s="866"/>
      <c r="AB94" s="864"/>
      <c r="AC94" s="864"/>
      <c r="AD94" s="865"/>
      <c r="AE94" s="866"/>
      <c r="AF94" s="868" t="s">
        <v>225</v>
      </c>
      <c r="AG94" s="979" t="s">
        <v>356</v>
      </c>
    </row>
    <row r="95" spans="1:33" s="20" customFormat="1" ht="15.75" x14ac:dyDescent="0.25">
      <c r="A95" s="856" t="s">
        <v>266</v>
      </c>
      <c r="B95" s="907" t="s">
        <v>261</v>
      </c>
      <c r="C95" s="908" t="s">
        <v>267</v>
      </c>
      <c r="D95" s="864"/>
      <c r="E95" s="864"/>
      <c r="F95" s="865"/>
      <c r="G95" s="866"/>
      <c r="H95" s="862"/>
      <c r="I95" s="862">
        <v>28</v>
      </c>
      <c r="J95" s="21">
        <v>3</v>
      </c>
      <c r="K95" s="22" t="s">
        <v>109</v>
      </c>
      <c r="L95" s="862"/>
      <c r="M95" s="862">
        <v>28</v>
      </c>
      <c r="N95" s="21">
        <v>3</v>
      </c>
      <c r="O95" s="22" t="s">
        <v>109</v>
      </c>
      <c r="P95" s="862"/>
      <c r="Q95" s="862">
        <v>28</v>
      </c>
      <c r="R95" s="21">
        <v>3</v>
      </c>
      <c r="S95" s="22" t="s">
        <v>109</v>
      </c>
      <c r="T95" s="862"/>
      <c r="U95" s="862">
        <v>28</v>
      </c>
      <c r="V95" s="21">
        <v>3</v>
      </c>
      <c r="W95" s="22" t="s">
        <v>109</v>
      </c>
      <c r="X95" s="862"/>
      <c r="Y95" s="864"/>
      <c r="Z95" s="865"/>
      <c r="AA95" s="866"/>
      <c r="AB95" s="864"/>
      <c r="AC95" s="864"/>
      <c r="AD95" s="865"/>
      <c r="AE95" s="866"/>
      <c r="AF95" s="868" t="s">
        <v>225</v>
      </c>
      <c r="AG95" s="869" t="s">
        <v>355</v>
      </c>
    </row>
    <row r="96" spans="1:33" s="25" customFormat="1" ht="15.75" x14ac:dyDescent="0.25">
      <c r="A96" s="980" t="s">
        <v>268</v>
      </c>
      <c r="B96" s="857" t="s">
        <v>261</v>
      </c>
      <c r="C96" s="981" t="s">
        <v>269</v>
      </c>
      <c r="D96" s="864"/>
      <c r="E96" s="864"/>
      <c r="F96" s="865"/>
      <c r="G96" s="866"/>
      <c r="H96" s="862"/>
      <c r="I96" s="862"/>
      <c r="J96" s="21"/>
      <c r="K96" s="22"/>
      <c r="L96" s="862"/>
      <c r="M96" s="862"/>
      <c r="N96" s="21"/>
      <c r="O96" s="22"/>
      <c r="P96" s="862"/>
      <c r="Q96" s="862"/>
      <c r="R96" s="21"/>
      <c r="S96" s="22"/>
      <c r="T96" s="862"/>
      <c r="U96" s="862">
        <v>28</v>
      </c>
      <c r="V96" s="21">
        <v>3</v>
      </c>
      <c r="W96" s="22" t="s">
        <v>110</v>
      </c>
      <c r="X96" s="862"/>
      <c r="Y96" s="864"/>
      <c r="Z96" s="865"/>
      <c r="AA96" s="866"/>
      <c r="AB96" s="864"/>
      <c r="AC96" s="864"/>
      <c r="AD96" s="865"/>
      <c r="AE96" s="866"/>
      <c r="AF96" s="868" t="s">
        <v>225</v>
      </c>
      <c r="AG96" s="979" t="s">
        <v>356</v>
      </c>
    </row>
    <row r="97" spans="1:33" s="20" customFormat="1" ht="15.75" x14ac:dyDescent="0.25">
      <c r="A97" s="980" t="s">
        <v>270</v>
      </c>
      <c r="B97" s="857" t="s">
        <v>261</v>
      </c>
      <c r="C97" s="981" t="s">
        <v>271</v>
      </c>
      <c r="D97" s="864"/>
      <c r="E97" s="864"/>
      <c r="F97" s="865"/>
      <c r="G97" s="866"/>
      <c r="H97" s="862"/>
      <c r="I97" s="862"/>
      <c r="J97" s="21"/>
      <c r="K97" s="22"/>
      <c r="L97" s="862"/>
      <c r="M97" s="862"/>
      <c r="N97" s="21"/>
      <c r="O97" s="22"/>
      <c r="P97" s="862"/>
      <c r="Q97" s="862"/>
      <c r="R97" s="21"/>
      <c r="S97" s="22"/>
      <c r="T97" s="862"/>
      <c r="U97" s="862"/>
      <c r="V97" s="21"/>
      <c r="W97" s="22"/>
      <c r="X97" s="862"/>
      <c r="Y97" s="864"/>
      <c r="Z97" s="865"/>
      <c r="AA97" s="866"/>
      <c r="AB97" s="864"/>
      <c r="AC97" s="864"/>
      <c r="AD97" s="865"/>
      <c r="AE97" s="866"/>
      <c r="AF97" s="868" t="s">
        <v>225</v>
      </c>
      <c r="AG97" s="979" t="s">
        <v>356</v>
      </c>
    </row>
    <row r="98" spans="1:33" s="20" customFormat="1" ht="15.75" x14ac:dyDescent="0.25">
      <c r="A98" s="856" t="s">
        <v>272</v>
      </c>
      <c r="B98" s="857" t="s">
        <v>261</v>
      </c>
      <c r="C98" s="867" t="s">
        <v>374</v>
      </c>
      <c r="D98" s="864"/>
      <c r="E98" s="864"/>
      <c r="F98" s="865"/>
      <c r="G98" s="866"/>
      <c r="H98" s="862"/>
      <c r="I98" s="862">
        <v>28</v>
      </c>
      <c r="J98" s="21">
        <v>3</v>
      </c>
      <c r="K98" s="22" t="s">
        <v>110</v>
      </c>
      <c r="L98" s="862"/>
      <c r="M98" s="862"/>
      <c r="N98" s="21"/>
      <c r="O98" s="22"/>
      <c r="P98" s="862"/>
      <c r="Q98" s="862">
        <v>28</v>
      </c>
      <c r="R98" s="21">
        <v>3</v>
      </c>
      <c r="S98" s="22" t="s">
        <v>110</v>
      </c>
      <c r="T98" s="862"/>
      <c r="U98" s="862"/>
      <c r="V98" s="21"/>
      <c r="W98" s="22"/>
      <c r="X98" s="862"/>
      <c r="Y98" s="864"/>
      <c r="Z98" s="865"/>
      <c r="AA98" s="866"/>
      <c r="AB98" s="864"/>
      <c r="AC98" s="864"/>
      <c r="AD98" s="865"/>
      <c r="AE98" s="866"/>
      <c r="AF98" s="868" t="s">
        <v>225</v>
      </c>
      <c r="AG98" s="869" t="s">
        <v>355</v>
      </c>
    </row>
    <row r="99" spans="1:33" s="20" customFormat="1" ht="15.75" x14ac:dyDescent="0.25">
      <c r="A99" s="856" t="s">
        <v>273</v>
      </c>
      <c r="B99" s="857" t="s">
        <v>261</v>
      </c>
      <c r="C99" s="867" t="s">
        <v>274</v>
      </c>
      <c r="D99" s="864"/>
      <c r="E99" s="864"/>
      <c r="F99" s="865"/>
      <c r="G99" s="866"/>
      <c r="H99" s="862"/>
      <c r="I99" s="862"/>
      <c r="J99" s="21"/>
      <c r="K99" s="22"/>
      <c r="L99" s="862"/>
      <c r="M99" s="862">
        <v>28</v>
      </c>
      <c r="N99" s="21">
        <v>3</v>
      </c>
      <c r="O99" s="22" t="s">
        <v>110</v>
      </c>
      <c r="P99" s="862"/>
      <c r="Q99" s="862"/>
      <c r="R99" s="21"/>
      <c r="S99" s="22"/>
      <c r="T99" s="862"/>
      <c r="U99" s="862">
        <v>28</v>
      </c>
      <c r="V99" s="21">
        <v>3</v>
      </c>
      <c r="W99" s="22" t="s">
        <v>110</v>
      </c>
      <c r="X99" s="862"/>
      <c r="Y99" s="864"/>
      <c r="Z99" s="865"/>
      <c r="AA99" s="866"/>
      <c r="AB99" s="864"/>
      <c r="AC99" s="864"/>
      <c r="AD99" s="865"/>
      <c r="AE99" s="866"/>
      <c r="AF99" s="868" t="s">
        <v>225</v>
      </c>
      <c r="AG99" s="869" t="s">
        <v>355</v>
      </c>
    </row>
    <row r="100" spans="1:33" s="20" customFormat="1" ht="15.75" x14ac:dyDescent="0.25">
      <c r="A100" s="856" t="s">
        <v>275</v>
      </c>
      <c r="B100" s="857" t="s">
        <v>261</v>
      </c>
      <c r="C100" s="867" t="s">
        <v>276</v>
      </c>
      <c r="D100" s="864"/>
      <c r="E100" s="864"/>
      <c r="F100" s="865"/>
      <c r="G100" s="866"/>
      <c r="H100" s="862"/>
      <c r="I100" s="862">
        <v>28</v>
      </c>
      <c r="J100" s="21">
        <v>3</v>
      </c>
      <c r="K100" s="22" t="s">
        <v>110</v>
      </c>
      <c r="L100" s="862"/>
      <c r="M100" s="862"/>
      <c r="N100" s="21"/>
      <c r="O100" s="22"/>
      <c r="P100" s="862"/>
      <c r="Q100" s="862">
        <v>28</v>
      </c>
      <c r="R100" s="21">
        <v>3</v>
      </c>
      <c r="S100" s="22" t="s">
        <v>110</v>
      </c>
      <c r="T100" s="862"/>
      <c r="U100" s="862"/>
      <c r="V100" s="21"/>
      <c r="W100" s="22"/>
      <c r="X100" s="862"/>
      <c r="Y100" s="864"/>
      <c r="Z100" s="865"/>
      <c r="AA100" s="866"/>
      <c r="AB100" s="864"/>
      <c r="AC100" s="864"/>
      <c r="AD100" s="865"/>
      <c r="AE100" s="866"/>
      <c r="AF100" s="868" t="s">
        <v>225</v>
      </c>
      <c r="AG100" s="869" t="s">
        <v>356</v>
      </c>
    </row>
    <row r="101" spans="1:33" s="20" customFormat="1" ht="15.75" x14ac:dyDescent="0.25">
      <c r="A101" s="856" t="s">
        <v>277</v>
      </c>
      <c r="B101" s="857" t="s">
        <v>261</v>
      </c>
      <c r="C101" s="867" t="s">
        <v>278</v>
      </c>
      <c r="D101" s="864"/>
      <c r="E101" s="864"/>
      <c r="F101" s="865"/>
      <c r="G101" s="866"/>
      <c r="H101" s="862"/>
      <c r="I101" s="862"/>
      <c r="J101" s="21"/>
      <c r="K101" s="22"/>
      <c r="L101" s="862"/>
      <c r="M101" s="862">
        <v>28</v>
      </c>
      <c r="N101" s="21">
        <v>3</v>
      </c>
      <c r="O101" s="22" t="s">
        <v>110</v>
      </c>
      <c r="P101" s="862"/>
      <c r="Q101" s="862"/>
      <c r="R101" s="21"/>
      <c r="S101" s="22"/>
      <c r="T101" s="862"/>
      <c r="U101" s="862">
        <v>28</v>
      </c>
      <c r="V101" s="21">
        <v>3</v>
      </c>
      <c r="W101" s="22" t="s">
        <v>110</v>
      </c>
      <c r="X101" s="862"/>
      <c r="Y101" s="864"/>
      <c r="Z101" s="865"/>
      <c r="AA101" s="866"/>
      <c r="AB101" s="864"/>
      <c r="AC101" s="864"/>
      <c r="AD101" s="865"/>
      <c r="AE101" s="866"/>
      <c r="AF101" s="868" t="s">
        <v>225</v>
      </c>
      <c r="AG101" s="869" t="s">
        <v>356</v>
      </c>
    </row>
    <row r="102" spans="1:33" s="20" customFormat="1" ht="15.75" x14ac:dyDescent="0.25">
      <c r="A102" s="856" t="s">
        <v>279</v>
      </c>
      <c r="B102" s="857" t="s">
        <v>261</v>
      </c>
      <c r="C102" s="867" t="s">
        <v>280</v>
      </c>
      <c r="D102" s="864"/>
      <c r="E102" s="864"/>
      <c r="F102" s="865"/>
      <c r="G102" s="866"/>
      <c r="H102" s="862"/>
      <c r="I102" s="862">
        <v>28</v>
      </c>
      <c r="J102" s="21">
        <v>3</v>
      </c>
      <c r="K102" s="22" t="s">
        <v>110</v>
      </c>
      <c r="L102" s="862"/>
      <c r="M102" s="862"/>
      <c r="N102" s="21"/>
      <c r="O102" s="22"/>
      <c r="P102" s="862"/>
      <c r="Q102" s="862">
        <v>28</v>
      </c>
      <c r="R102" s="21">
        <v>3</v>
      </c>
      <c r="S102" s="22" t="s">
        <v>110</v>
      </c>
      <c r="T102" s="862"/>
      <c r="U102" s="862"/>
      <c r="V102" s="21"/>
      <c r="W102" s="22"/>
      <c r="X102" s="862"/>
      <c r="Y102" s="864"/>
      <c r="Z102" s="865"/>
      <c r="AA102" s="866"/>
      <c r="AB102" s="864"/>
      <c r="AC102" s="864"/>
      <c r="AD102" s="865"/>
      <c r="AE102" s="866"/>
      <c r="AF102" s="868" t="s">
        <v>225</v>
      </c>
      <c r="AG102" s="869" t="s">
        <v>357</v>
      </c>
    </row>
    <row r="103" spans="1:33" s="20" customFormat="1" ht="15.75" x14ac:dyDescent="0.25">
      <c r="A103" s="856" t="s">
        <v>281</v>
      </c>
      <c r="B103" s="857" t="s">
        <v>261</v>
      </c>
      <c r="C103" s="867" t="s">
        <v>282</v>
      </c>
      <c r="D103" s="864"/>
      <c r="E103" s="864"/>
      <c r="F103" s="865"/>
      <c r="G103" s="866"/>
      <c r="H103" s="862"/>
      <c r="I103" s="862"/>
      <c r="J103" s="21"/>
      <c r="K103" s="22"/>
      <c r="L103" s="862"/>
      <c r="M103" s="862">
        <v>28</v>
      </c>
      <c r="N103" s="21">
        <v>3</v>
      </c>
      <c r="O103" s="22" t="s">
        <v>110</v>
      </c>
      <c r="P103" s="862"/>
      <c r="Q103" s="862"/>
      <c r="R103" s="21"/>
      <c r="S103" s="22"/>
      <c r="T103" s="862"/>
      <c r="U103" s="862">
        <v>28</v>
      </c>
      <c r="V103" s="21">
        <v>3</v>
      </c>
      <c r="W103" s="22" t="s">
        <v>110</v>
      </c>
      <c r="X103" s="862"/>
      <c r="Y103" s="864"/>
      <c r="Z103" s="865"/>
      <c r="AA103" s="866"/>
      <c r="AB103" s="864"/>
      <c r="AC103" s="864"/>
      <c r="AD103" s="865"/>
      <c r="AE103" s="866"/>
      <c r="AF103" s="868" t="s">
        <v>225</v>
      </c>
      <c r="AG103" s="869" t="s">
        <v>357</v>
      </c>
    </row>
    <row r="104" spans="1:33" s="20" customFormat="1" ht="15.75" x14ac:dyDescent="0.25">
      <c r="A104" s="856" t="s">
        <v>283</v>
      </c>
      <c r="B104" s="857" t="s">
        <v>261</v>
      </c>
      <c r="C104" s="867" t="s">
        <v>284</v>
      </c>
      <c r="D104" s="864"/>
      <c r="E104" s="864"/>
      <c r="F104" s="865"/>
      <c r="G104" s="866"/>
      <c r="H104" s="862"/>
      <c r="I104" s="862">
        <v>28</v>
      </c>
      <c r="J104" s="21">
        <v>3</v>
      </c>
      <c r="K104" s="22" t="s">
        <v>110</v>
      </c>
      <c r="L104" s="862"/>
      <c r="M104" s="862"/>
      <c r="N104" s="21"/>
      <c r="O104" s="22"/>
      <c r="P104" s="862"/>
      <c r="Q104" s="862">
        <v>28</v>
      </c>
      <c r="R104" s="21">
        <v>3</v>
      </c>
      <c r="S104" s="22" t="s">
        <v>110</v>
      </c>
      <c r="T104" s="862"/>
      <c r="U104" s="862"/>
      <c r="V104" s="21"/>
      <c r="W104" s="22"/>
      <c r="X104" s="862"/>
      <c r="Y104" s="864"/>
      <c r="Z104" s="865"/>
      <c r="AA104" s="866"/>
      <c r="AB104" s="864"/>
      <c r="AC104" s="864"/>
      <c r="AD104" s="865"/>
      <c r="AE104" s="866"/>
      <c r="AF104" s="868" t="s">
        <v>225</v>
      </c>
      <c r="AG104" s="869" t="s">
        <v>358</v>
      </c>
    </row>
    <row r="105" spans="1:33" s="20" customFormat="1" ht="15.75" x14ac:dyDescent="0.25">
      <c r="A105" s="856" t="s">
        <v>285</v>
      </c>
      <c r="B105" s="857" t="s">
        <v>261</v>
      </c>
      <c r="C105" s="867" t="s">
        <v>286</v>
      </c>
      <c r="D105" s="864"/>
      <c r="E105" s="864"/>
      <c r="F105" s="865"/>
      <c r="G105" s="866"/>
      <c r="H105" s="862"/>
      <c r="I105" s="862"/>
      <c r="J105" s="21"/>
      <c r="K105" s="22"/>
      <c r="L105" s="862"/>
      <c r="M105" s="862">
        <v>28</v>
      </c>
      <c r="N105" s="21">
        <v>3</v>
      </c>
      <c r="O105" s="22" t="s">
        <v>110</v>
      </c>
      <c r="P105" s="862"/>
      <c r="Q105" s="862"/>
      <c r="R105" s="21"/>
      <c r="S105" s="22"/>
      <c r="T105" s="862"/>
      <c r="U105" s="862">
        <v>28</v>
      </c>
      <c r="V105" s="21">
        <v>3</v>
      </c>
      <c r="W105" s="22" t="s">
        <v>110</v>
      </c>
      <c r="X105" s="862"/>
      <c r="Y105" s="864"/>
      <c r="Z105" s="865"/>
      <c r="AA105" s="866"/>
      <c r="AB105" s="864"/>
      <c r="AC105" s="864"/>
      <c r="AD105" s="865"/>
      <c r="AE105" s="866"/>
      <c r="AF105" s="868" t="s">
        <v>225</v>
      </c>
      <c r="AG105" s="869" t="s">
        <v>358</v>
      </c>
    </row>
    <row r="106" spans="1:33" s="20" customFormat="1" ht="15.75" x14ac:dyDescent="0.25">
      <c r="A106" s="980" t="s">
        <v>287</v>
      </c>
      <c r="B106" s="857" t="s">
        <v>261</v>
      </c>
      <c r="C106" s="981" t="s">
        <v>288</v>
      </c>
      <c r="D106" s="864"/>
      <c r="E106" s="864"/>
      <c r="F106" s="865"/>
      <c r="G106" s="866"/>
      <c r="H106" s="862"/>
      <c r="I106" s="862"/>
      <c r="J106" s="21"/>
      <c r="K106" s="22"/>
      <c r="L106" s="862"/>
      <c r="M106" s="862">
        <v>28</v>
      </c>
      <c r="N106" s="21">
        <v>3</v>
      </c>
      <c r="O106" s="22" t="s">
        <v>110</v>
      </c>
      <c r="P106" s="862"/>
      <c r="Q106" s="862">
        <v>28</v>
      </c>
      <c r="R106" s="21">
        <v>3</v>
      </c>
      <c r="S106" s="22" t="s">
        <v>110</v>
      </c>
      <c r="T106" s="862"/>
      <c r="U106" s="862">
        <v>28</v>
      </c>
      <c r="V106" s="21">
        <v>3</v>
      </c>
      <c r="W106" s="22" t="s">
        <v>110</v>
      </c>
      <c r="X106" s="862"/>
      <c r="Y106" s="864"/>
      <c r="Z106" s="865"/>
      <c r="AA106" s="866"/>
      <c r="AB106" s="864"/>
      <c r="AC106" s="864"/>
      <c r="AD106" s="865"/>
      <c r="AE106" s="866"/>
      <c r="AF106" s="868" t="s">
        <v>225</v>
      </c>
      <c r="AG106" s="979" t="s">
        <v>635</v>
      </c>
    </row>
    <row r="107" spans="1:33" s="20" customFormat="1" ht="15.75" x14ac:dyDescent="0.25">
      <c r="A107" s="980" t="s">
        <v>289</v>
      </c>
      <c r="B107" s="857" t="s">
        <v>261</v>
      </c>
      <c r="C107" s="981" t="s">
        <v>290</v>
      </c>
      <c r="D107" s="864"/>
      <c r="E107" s="864"/>
      <c r="F107" s="865"/>
      <c r="G107" s="866"/>
      <c r="H107" s="862"/>
      <c r="I107" s="862"/>
      <c r="J107" s="21"/>
      <c r="K107" s="22"/>
      <c r="L107" s="862"/>
      <c r="M107" s="862"/>
      <c r="N107" s="21"/>
      <c r="O107" s="22"/>
      <c r="P107" s="862"/>
      <c r="Q107" s="862">
        <v>28</v>
      </c>
      <c r="R107" s="21">
        <v>3</v>
      </c>
      <c r="S107" s="22" t="s">
        <v>110</v>
      </c>
      <c r="T107" s="862"/>
      <c r="U107" s="862">
        <v>28</v>
      </c>
      <c r="V107" s="21">
        <v>3</v>
      </c>
      <c r="W107" s="22" t="s">
        <v>110</v>
      </c>
      <c r="X107" s="862"/>
      <c r="Y107" s="864"/>
      <c r="Z107" s="865"/>
      <c r="AA107" s="866"/>
      <c r="AB107" s="864"/>
      <c r="AC107" s="864"/>
      <c r="AD107" s="865"/>
      <c r="AE107" s="866"/>
      <c r="AF107" s="868" t="s">
        <v>225</v>
      </c>
      <c r="AG107" s="979" t="s">
        <v>635</v>
      </c>
    </row>
    <row r="108" spans="1:33" s="20" customFormat="1" ht="15.75" x14ac:dyDescent="0.25">
      <c r="A108" s="856" t="s">
        <v>394</v>
      </c>
      <c r="B108" s="857" t="s">
        <v>261</v>
      </c>
      <c r="C108" s="867" t="s">
        <v>395</v>
      </c>
      <c r="D108" s="864"/>
      <c r="E108" s="864"/>
      <c r="F108" s="865"/>
      <c r="G108" s="866"/>
      <c r="H108" s="862"/>
      <c r="I108" s="862">
        <v>28</v>
      </c>
      <c r="J108" s="21">
        <v>3</v>
      </c>
      <c r="K108" s="22" t="s">
        <v>110</v>
      </c>
      <c r="L108" s="862"/>
      <c r="M108" s="862"/>
      <c r="N108" s="21"/>
      <c r="O108" s="22"/>
      <c r="P108" s="862"/>
      <c r="Q108" s="862">
        <v>28</v>
      </c>
      <c r="R108" s="21">
        <v>3</v>
      </c>
      <c r="S108" s="22" t="s">
        <v>110</v>
      </c>
      <c r="T108" s="862"/>
      <c r="U108" s="862"/>
      <c r="V108" s="21"/>
      <c r="W108" s="22"/>
      <c r="X108" s="862"/>
      <c r="Y108" s="864"/>
      <c r="Z108" s="865"/>
      <c r="AA108" s="866"/>
      <c r="AB108" s="864"/>
      <c r="AC108" s="864"/>
      <c r="AD108" s="865"/>
      <c r="AE108" s="866"/>
      <c r="AF108" s="868" t="s">
        <v>225</v>
      </c>
      <c r="AG108" s="869" t="s">
        <v>401</v>
      </c>
    </row>
    <row r="109" spans="1:33" s="20" customFormat="1" ht="15.75" x14ac:dyDescent="0.25">
      <c r="A109" s="877" t="s">
        <v>396</v>
      </c>
      <c r="B109" s="857" t="s">
        <v>261</v>
      </c>
      <c r="C109" s="878" t="s">
        <v>397</v>
      </c>
      <c r="D109" s="864"/>
      <c r="E109" s="864"/>
      <c r="F109" s="865"/>
      <c r="G109" s="866"/>
      <c r="H109" s="862"/>
      <c r="I109" s="862"/>
      <c r="J109" s="21"/>
      <c r="K109" s="22"/>
      <c r="L109" s="862"/>
      <c r="M109" s="862">
        <v>28</v>
      </c>
      <c r="N109" s="21">
        <v>3</v>
      </c>
      <c r="O109" s="22" t="s">
        <v>110</v>
      </c>
      <c r="P109" s="862"/>
      <c r="Q109" s="862"/>
      <c r="R109" s="21"/>
      <c r="S109" s="22"/>
      <c r="T109" s="862"/>
      <c r="U109" s="862">
        <v>28</v>
      </c>
      <c r="V109" s="21">
        <v>3</v>
      </c>
      <c r="W109" s="22" t="s">
        <v>110</v>
      </c>
      <c r="X109" s="862"/>
      <c r="Y109" s="864"/>
      <c r="Z109" s="865"/>
      <c r="AA109" s="866"/>
      <c r="AB109" s="864"/>
      <c r="AC109" s="864"/>
      <c r="AD109" s="865"/>
      <c r="AE109" s="866"/>
      <c r="AF109" s="868" t="s">
        <v>225</v>
      </c>
      <c r="AG109" s="869" t="s">
        <v>401</v>
      </c>
    </row>
    <row r="110" spans="1:33" s="20" customFormat="1" ht="15.75" x14ac:dyDescent="0.25">
      <c r="A110" s="877" t="s">
        <v>595</v>
      </c>
      <c r="B110" s="857" t="s">
        <v>261</v>
      </c>
      <c r="C110" s="878" t="s">
        <v>594</v>
      </c>
      <c r="D110" s="864"/>
      <c r="E110" s="864"/>
      <c r="F110" s="865"/>
      <c r="G110" s="866"/>
      <c r="H110" s="862"/>
      <c r="I110" s="862"/>
      <c r="J110" s="21"/>
      <c r="K110" s="22"/>
      <c r="L110" s="862"/>
      <c r="M110" s="862"/>
      <c r="N110" s="21"/>
      <c r="O110" s="22"/>
      <c r="P110" s="862"/>
      <c r="Q110" s="862">
        <v>28</v>
      </c>
      <c r="R110" s="21">
        <v>3</v>
      </c>
      <c r="S110" s="22" t="s">
        <v>110</v>
      </c>
      <c r="T110" s="862"/>
      <c r="U110" s="862">
        <v>28</v>
      </c>
      <c r="V110" s="21">
        <v>3</v>
      </c>
      <c r="W110" s="22" t="s">
        <v>110</v>
      </c>
      <c r="X110" s="862"/>
      <c r="Y110" s="864"/>
      <c r="Z110" s="865"/>
      <c r="AA110" s="866"/>
      <c r="AB110" s="864"/>
      <c r="AC110" s="864"/>
      <c r="AD110" s="865"/>
      <c r="AE110" s="866"/>
      <c r="AF110" s="868" t="s">
        <v>225</v>
      </c>
      <c r="AG110" s="869" t="s">
        <v>401</v>
      </c>
    </row>
    <row r="111" spans="1:33" s="20" customFormat="1" ht="15.75" x14ac:dyDescent="0.25">
      <c r="A111" s="877" t="s">
        <v>610</v>
      </c>
      <c r="B111" s="857" t="s">
        <v>261</v>
      </c>
      <c r="C111" s="878" t="s">
        <v>611</v>
      </c>
      <c r="D111" s="864"/>
      <c r="E111" s="864"/>
      <c r="F111" s="865"/>
      <c r="G111" s="866"/>
      <c r="H111" s="862"/>
      <c r="I111" s="862">
        <v>28</v>
      </c>
      <c r="J111" s="21">
        <v>3</v>
      </c>
      <c r="K111" s="22" t="s">
        <v>110</v>
      </c>
      <c r="L111" s="862"/>
      <c r="M111" s="862">
        <v>28</v>
      </c>
      <c r="N111" s="21">
        <v>3</v>
      </c>
      <c r="O111" s="22" t="s">
        <v>110</v>
      </c>
      <c r="P111" s="862"/>
      <c r="Q111" s="862">
        <v>28</v>
      </c>
      <c r="R111" s="21">
        <v>3</v>
      </c>
      <c r="S111" s="22" t="s">
        <v>110</v>
      </c>
      <c r="T111" s="862"/>
      <c r="U111" s="862">
        <v>28</v>
      </c>
      <c r="V111" s="21">
        <v>3</v>
      </c>
      <c r="W111" s="22" t="s">
        <v>110</v>
      </c>
      <c r="X111" s="862"/>
      <c r="Y111" s="864"/>
      <c r="Z111" s="865"/>
      <c r="AA111" s="866"/>
      <c r="AB111" s="864"/>
      <c r="AC111" s="864"/>
      <c r="AD111" s="865"/>
      <c r="AE111" s="866"/>
      <c r="AF111" s="1017" t="s">
        <v>225</v>
      </c>
      <c r="AG111" s="1018" t="s">
        <v>401</v>
      </c>
    </row>
    <row r="112" spans="1:33" s="20" customFormat="1" ht="15.75" x14ac:dyDescent="0.25">
      <c r="A112" s="856" t="s">
        <v>291</v>
      </c>
      <c r="B112" s="857" t="s">
        <v>261</v>
      </c>
      <c r="C112" s="867" t="s">
        <v>292</v>
      </c>
      <c r="D112" s="862"/>
      <c r="E112" s="862"/>
      <c r="F112" s="21"/>
      <c r="G112" s="22"/>
      <c r="H112" s="862">
        <v>14</v>
      </c>
      <c r="I112" s="862">
        <v>14</v>
      </c>
      <c r="J112" s="21">
        <v>3</v>
      </c>
      <c r="K112" s="22" t="s">
        <v>109</v>
      </c>
      <c r="L112" s="862">
        <v>14</v>
      </c>
      <c r="M112" s="862">
        <v>14</v>
      </c>
      <c r="N112" s="21">
        <v>3</v>
      </c>
      <c r="O112" s="22" t="s">
        <v>109</v>
      </c>
      <c r="P112" s="862">
        <v>14</v>
      </c>
      <c r="Q112" s="862">
        <v>14</v>
      </c>
      <c r="R112" s="21">
        <v>3</v>
      </c>
      <c r="S112" s="22" t="s">
        <v>109</v>
      </c>
      <c r="T112" s="862">
        <v>14</v>
      </c>
      <c r="U112" s="862">
        <v>14</v>
      </c>
      <c r="V112" s="21">
        <v>3</v>
      </c>
      <c r="W112" s="22" t="s">
        <v>109</v>
      </c>
      <c r="X112" s="862"/>
      <c r="Y112" s="862"/>
      <c r="Z112" s="21"/>
      <c r="AA112" s="22"/>
      <c r="AB112" s="862"/>
      <c r="AC112" s="862"/>
      <c r="AD112" s="21"/>
      <c r="AE112" s="22"/>
      <c r="AF112" s="1017" t="s">
        <v>215</v>
      </c>
      <c r="AG112" s="1018" t="s">
        <v>204</v>
      </c>
    </row>
    <row r="113" spans="1:33" s="20" customFormat="1" ht="15.75" x14ac:dyDescent="0.25">
      <c r="A113" s="856" t="s">
        <v>293</v>
      </c>
      <c r="B113" s="857" t="s">
        <v>261</v>
      </c>
      <c r="C113" s="867" t="s">
        <v>294</v>
      </c>
      <c r="D113" s="862"/>
      <c r="E113" s="862"/>
      <c r="F113" s="21"/>
      <c r="G113" s="22"/>
      <c r="H113" s="862">
        <v>12</v>
      </c>
      <c r="I113" s="862">
        <v>16</v>
      </c>
      <c r="J113" s="21">
        <v>3</v>
      </c>
      <c r="K113" s="22" t="s">
        <v>109</v>
      </c>
      <c r="L113" s="862">
        <v>12</v>
      </c>
      <c r="M113" s="862">
        <v>16</v>
      </c>
      <c r="N113" s="21">
        <v>3</v>
      </c>
      <c r="O113" s="22" t="s">
        <v>109</v>
      </c>
      <c r="P113" s="862">
        <v>12</v>
      </c>
      <c r="Q113" s="862">
        <v>16</v>
      </c>
      <c r="R113" s="21">
        <v>3</v>
      </c>
      <c r="S113" s="22" t="s">
        <v>109</v>
      </c>
      <c r="T113" s="862">
        <v>12</v>
      </c>
      <c r="U113" s="862">
        <v>16</v>
      </c>
      <c r="V113" s="21">
        <v>3</v>
      </c>
      <c r="W113" s="22" t="s">
        <v>109</v>
      </c>
      <c r="X113" s="862"/>
      <c r="Y113" s="862"/>
      <c r="Z113" s="21"/>
      <c r="AA113" s="22"/>
      <c r="AB113" s="862"/>
      <c r="AC113" s="862"/>
      <c r="AD113" s="21"/>
      <c r="AE113" s="22"/>
      <c r="AF113" s="1017" t="s">
        <v>215</v>
      </c>
      <c r="AG113" s="1018" t="s">
        <v>257</v>
      </c>
    </row>
    <row r="114" spans="1:33" s="20" customFormat="1" ht="15.75" x14ac:dyDescent="0.25">
      <c r="A114" s="856" t="s">
        <v>295</v>
      </c>
      <c r="B114" s="870" t="s">
        <v>261</v>
      </c>
      <c r="C114" s="867" t="s">
        <v>296</v>
      </c>
      <c r="D114" s="862"/>
      <c r="E114" s="862"/>
      <c r="F114" s="21"/>
      <c r="G114" s="22"/>
      <c r="H114" s="862"/>
      <c r="I114" s="862"/>
      <c r="J114" s="21"/>
      <c r="K114" s="22"/>
      <c r="L114" s="862"/>
      <c r="M114" s="862"/>
      <c r="N114" s="21"/>
      <c r="O114" s="22"/>
      <c r="P114" s="862"/>
      <c r="Q114" s="862"/>
      <c r="R114" s="21"/>
      <c r="S114" s="22"/>
      <c r="T114" s="862">
        <v>28</v>
      </c>
      <c r="U114" s="862"/>
      <c r="V114" s="21">
        <v>3</v>
      </c>
      <c r="W114" s="22" t="s">
        <v>94</v>
      </c>
      <c r="X114" s="862"/>
      <c r="Y114" s="862"/>
      <c r="Z114" s="21"/>
      <c r="AA114" s="22"/>
      <c r="AB114" s="862"/>
      <c r="AC114" s="862"/>
      <c r="AD114" s="21"/>
      <c r="AE114" s="22"/>
      <c r="AF114" s="1017" t="s">
        <v>601</v>
      </c>
      <c r="AG114" s="1018" t="s">
        <v>219</v>
      </c>
    </row>
    <row r="115" spans="1:33" s="20" customFormat="1" ht="15.75" x14ac:dyDescent="0.25">
      <c r="A115" s="856" t="s">
        <v>297</v>
      </c>
      <c r="B115" s="857" t="s">
        <v>261</v>
      </c>
      <c r="C115" s="867" t="s">
        <v>298</v>
      </c>
      <c r="D115" s="862"/>
      <c r="E115" s="862"/>
      <c r="F115" s="21"/>
      <c r="G115" s="22"/>
      <c r="H115" s="862">
        <v>14</v>
      </c>
      <c r="I115" s="862">
        <v>14</v>
      </c>
      <c r="J115" s="21">
        <v>3</v>
      </c>
      <c r="K115" s="22" t="s">
        <v>1</v>
      </c>
      <c r="L115" s="862">
        <v>14</v>
      </c>
      <c r="M115" s="862">
        <v>14</v>
      </c>
      <c r="N115" s="21">
        <v>3</v>
      </c>
      <c r="O115" s="22" t="s">
        <v>1</v>
      </c>
      <c r="P115" s="862">
        <v>14</v>
      </c>
      <c r="Q115" s="862">
        <v>14</v>
      </c>
      <c r="R115" s="21">
        <v>3</v>
      </c>
      <c r="S115" s="22" t="s">
        <v>1</v>
      </c>
      <c r="T115" s="862">
        <v>14</v>
      </c>
      <c r="U115" s="862">
        <v>14</v>
      </c>
      <c r="V115" s="21">
        <v>3</v>
      </c>
      <c r="W115" s="22" t="s">
        <v>1</v>
      </c>
      <c r="X115" s="862"/>
      <c r="Y115" s="862"/>
      <c r="Z115" s="21"/>
      <c r="AA115" s="22"/>
      <c r="AB115" s="862"/>
      <c r="AC115" s="862"/>
      <c r="AD115" s="21"/>
      <c r="AE115" s="22"/>
      <c r="AF115" s="1017" t="s">
        <v>601</v>
      </c>
      <c r="AG115" s="1018" t="s">
        <v>359</v>
      </c>
    </row>
    <row r="116" spans="1:33" s="20" customFormat="1" ht="15.75" x14ac:dyDescent="0.2">
      <c r="A116" s="856" t="s">
        <v>299</v>
      </c>
      <c r="B116" s="870" t="s">
        <v>261</v>
      </c>
      <c r="C116" s="867" t="s">
        <v>300</v>
      </c>
      <c r="D116" s="871"/>
      <c r="E116" s="871"/>
      <c r="F116" s="23"/>
      <c r="G116" s="24"/>
      <c r="H116" s="871">
        <v>14</v>
      </c>
      <c r="I116" s="871">
        <v>14</v>
      </c>
      <c r="J116" s="23">
        <v>3</v>
      </c>
      <c r="K116" s="24" t="s">
        <v>1</v>
      </c>
      <c r="L116" s="871">
        <v>14</v>
      </c>
      <c r="M116" s="871">
        <v>14</v>
      </c>
      <c r="N116" s="23">
        <v>3</v>
      </c>
      <c r="O116" s="24" t="s">
        <v>1</v>
      </c>
      <c r="P116" s="871">
        <v>14</v>
      </c>
      <c r="Q116" s="871">
        <v>14</v>
      </c>
      <c r="R116" s="23">
        <v>3</v>
      </c>
      <c r="S116" s="24" t="s">
        <v>1</v>
      </c>
      <c r="T116" s="871">
        <v>14</v>
      </c>
      <c r="U116" s="871">
        <v>14</v>
      </c>
      <c r="V116" s="23">
        <v>3</v>
      </c>
      <c r="W116" s="24" t="s">
        <v>1</v>
      </c>
      <c r="X116" s="871"/>
      <c r="Y116" s="871"/>
      <c r="Z116" s="23"/>
      <c r="AA116" s="24"/>
      <c r="AB116" s="871"/>
      <c r="AC116" s="871"/>
      <c r="AD116" s="23"/>
      <c r="AE116" s="24"/>
      <c r="AF116" s="872" t="s">
        <v>246</v>
      </c>
      <c r="AG116" s="873" t="s">
        <v>360</v>
      </c>
    </row>
    <row r="117" spans="1:33" s="20" customFormat="1" ht="15.75" x14ac:dyDescent="0.2">
      <c r="A117" s="856" t="s">
        <v>301</v>
      </c>
      <c r="B117" s="870" t="s">
        <v>261</v>
      </c>
      <c r="C117" s="867" t="s">
        <v>302</v>
      </c>
      <c r="D117" s="871"/>
      <c r="E117" s="871"/>
      <c r="F117" s="23"/>
      <c r="G117" s="24"/>
      <c r="H117" s="871"/>
      <c r="I117" s="871"/>
      <c r="J117" s="23"/>
      <c r="K117" s="24"/>
      <c r="L117" s="871"/>
      <c r="M117" s="871"/>
      <c r="N117" s="23"/>
      <c r="O117" s="24"/>
      <c r="P117" s="871"/>
      <c r="Q117" s="871"/>
      <c r="R117" s="23"/>
      <c r="S117" s="24"/>
      <c r="T117" s="871">
        <v>14</v>
      </c>
      <c r="U117" s="871">
        <v>14</v>
      </c>
      <c r="V117" s="23">
        <v>3</v>
      </c>
      <c r="W117" s="24" t="s">
        <v>109</v>
      </c>
      <c r="X117" s="871"/>
      <c r="Y117" s="871"/>
      <c r="Z117" s="23"/>
      <c r="AA117" s="24"/>
      <c r="AB117" s="871"/>
      <c r="AC117" s="871"/>
      <c r="AD117" s="23"/>
      <c r="AE117" s="24"/>
      <c r="AF117" s="872" t="s">
        <v>246</v>
      </c>
      <c r="AG117" s="873" t="s">
        <v>361</v>
      </c>
    </row>
    <row r="118" spans="1:33" s="20" customFormat="1" ht="15.75" x14ac:dyDescent="0.25">
      <c r="A118" s="856" t="s">
        <v>303</v>
      </c>
      <c r="B118" s="857" t="s">
        <v>261</v>
      </c>
      <c r="C118" s="867" t="s">
        <v>304</v>
      </c>
      <c r="D118" s="862"/>
      <c r="E118" s="862"/>
      <c r="F118" s="21"/>
      <c r="G118" s="22"/>
      <c r="H118" s="862">
        <v>28</v>
      </c>
      <c r="I118" s="862"/>
      <c r="J118" s="21">
        <v>3</v>
      </c>
      <c r="K118" s="22" t="s">
        <v>94</v>
      </c>
      <c r="L118" s="862">
        <v>28</v>
      </c>
      <c r="M118" s="862"/>
      <c r="N118" s="21">
        <v>3</v>
      </c>
      <c r="O118" s="22" t="s">
        <v>94</v>
      </c>
      <c r="P118" s="862">
        <v>28</v>
      </c>
      <c r="Q118" s="862"/>
      <c r="R118" s="21">
        <v>3</v>
      </c>
      <c r="S118" s="22" t="s">
        <v>94</v>
      </c>
      <c r="T118" s="862">
        <v>28</v>
      </c>
      <c r="U118" s="862"/>
      <c r="V118" s="21">
        <v>3</v>
      </c>
      <c r="W118" s="22" t="s">
        <v>94</v>
      </c>
      <c r="X118" s="862"/>
      <c r="Y118" s="862"/>
      <c r="Z118" s="21"/>
      <c r="AA118" s="22"/>
      <c r="AB118" s="862"/>
      <c r="AC118" s="862"/>
      <c r="AD118" s="21"/>
      <c r="AE118" s="22"/>
      <c r="AF118" s="868" t="s">
        <v>246</v>
      </c>
      <c r="AG118" s="869" t="s">
        <v>360</v>
      </c>
    </row>
    <row r="119" spans="1:33" s="20" customFormat="1" ht="15.75" x14ac:dyDescent="0.25">
      <c r="A119" s="856" t="s">
        <v>305</v>
      </c>
      <c r="B119" s="857" t="s">
        <v>261</v>
      </c>
      <c r="C119" s="867" t="s">
        <v>306</v>
      </c>
      <c r="D119" s="862"/>
      <c r="E119" s="862"/>
      <c r="F119" s="21"/>
      <c r="G119" s="22"/>
      <c r="H119" s="862"/>
      <c r="I119" s="862"/>
      <c r="J119" s="21"/>
      <c r="K119" s="22"/>
      <c r="L119" s="862"/>
      <c r="M119" s="862"/>
      <c r="N119" s="21"/>
      <c r="O119" s="22"/>
      <c r="P119" s="862"/>
      <c r="Q119" s="862"/>
      <c r="R119" s="21"/>
      <c r="S119" s="22"/>
      <c r="T119" s="862"/>
      <c r="U119" s="862">
        <v>28</v>
      </c>
      <c r="V119" s="21">
        <v>3</v>
      </c>
      <c r="W119" s="22" t="s">
        <v>109</v>
      </c>
      <c r="X119" s="862"/>
      <c r="Y119" s="862"/>
      <c r="Z119" s="21"/>
      <c r="AA119" s="22"/>
      <c r="AB119" s="862"/>
      <c r="AC119" s="862"/>
      <c r="AD119" s="21"/>
      <c r="AE119" s="22"/>
      <c r="AF119" s="868" t="s">
        <v>246</v>
      </c>
      <c r="AG119" s="869" t="s">
        <v>362</v>
      </c>
    </row>
    <row r="120" spans="1:33" s="25" customFormat="1" ht="15.75" x14ac:dyDescent="0.25">
      <c r="A120" s="856" t="s">
        <v>307</v>
      </c>
      <c r="B120" s="857" t="s">
        <v>261</v>
      </c>
      <c r="C120" s="867" t="s">
        <v>308</v>
      </c>
      <c r="D120" s="862"/>
      <c r="E120" s="862"/>
      <c r="F120" s="21"/>
      <c r="G120" s="22"/>
      <c r="H120" s="862"/>
      <c r="I120" s="862"/>
      <c r="J120" s="21"/>
      <c r="K120" s="22"/>
      <c r="L120" s="862"/>
      <c r="M120" s="862"/>
      <c r="N120" s="21"/>
      <c r="O120" s="22"/>
      <c r="P120" s="862"/>
      <c r="Q120" s="862"/>
      <c r="R120" s="21"/>
      <c r="S120" s="22"/>
      <c r="T120" s="862"/>
      <c r="U120" s="862">
        <v>28</v>
      </c>
      <c r="V120" s="21">
        <v>3</v>
      </c>
      <c r="W120" s="22" t="s">
        <v>109</v>
      </c>
      <c r="X120" s="862"/>
      <c r="Y120" s="862"/>
      <c r="Z120" s="21"/>
      <c r="AA120" s="22"/>
      <c r="AB120" s="862"/>
      <c r="AC120" s="862"/>
      <c r="AD120" s="21"/>
      <c r="AE120" s="22"/>
      <c r="AF120" s="868" t="s">
        <v>246</v>
      </c>
      <c r="AG120" s="869" t="s">
        <v>362</v>
      </c>
    </row>
    <row r="121" spans="1:33" s="25" customFormat="1" ht="15.75" x14ac:dyDescent="0.25">
      <c r="A121" s="856" t="s">
        <v>309</v>
      </c>
      <c r="B121" s="857" t="s">
        <v>261</v>
      </c>
      <c r="C121" s="867" t="s">
        <v>310</v>
      </c>
      <c r="D121" s="862"/>
      <c r="E121" s="862"/>
      <c r="F121" s="21"/>
      <c r="G121" s="22"/>
      <c r="H121" s="862"/>
      <c r="I121" s="862"/>
      <c r="J121" s="21"/>
      <c r="K121" s="22"/>
      <c r="L121" s="862"/>
      <c r="M121" s="862"/>
      <c r="N121" s="21"/>
      <c r="O121" s="22"/>
      <c r="P121" s="862"/>
      <c r="Q121" s="862"/>
      <c r="R121" s="21"/>
      <c r="S121" s="22"/>
      <c r="T121" s="862">
        <v>14</v>
      </c>
      <c r="U121" s="862">
        <v>14</v>
      </c>
      <c r="V121" s="21">
        <v>3</v>
      </c>
      <c r="W121" s="22" t="s">
        <v>109</v>
      </c>
      <c r="X121" s="862"/>
      <c r="Y121" s="862"/>
      <c r="Z121" s="21"/>
      <c r="AA121" s="22"/>
      <c r="AB121" s="862"/>
      <c r="AC121" s="862"/>
      <c r="AD121" s="21"/>
      <c r="AE121" s="22"/>
      <c r="AF121" s="868" t="s">
        <v>246</v>
      </c>
      <c r="AG121" s="869" t="s">
        <v>361</v>
      </c>
    </row>
    <row r="122" spans="1:33" s="20" customFormat="1" ht="15.75" x14ac:dyDescent="0.25">
      <c r="A122" s="856" t="s">
        <v>311</v>
      </c>
      <c r="B122" s="857" t="s">
        <v>261</v>
      </c>
      <c r="C122" s="867" t="s">
        <v>312</v>
      </c>
      <c r="D122" s="862"/>
      <c r="E122" s="862"/>
      <c r="F122" s="21"/>
      <c r="G122" s="22"/>
      <c r="H122" s="862"/>
      <c r="I122" s="862"/>
      <c r="J122" s="21"/>
      <c r="K122" s="22"/>
      <c r="L122" s="862"/>
      <c r="M122" s="862"/>
      <c r="N122" s="21"/>
      <c r="O122" s="22"/>
      <c r="P122" s="862">
        <v>28</v>
      </c>
      <c r="Q122" s="862"/>
      <c r="R122" s="21">
        <v>3</v>
      </c>
      <c r="S122" s="22" t="s">
        <v>109</v>
      </c>
      <c r="T122" s="862"/>
      <c r="U122" s="862"/>
      <c r="V122" s="21"/>
      <c r="W122" s="22"/>
      <c r="X122" s="862"/>
      <c r="Y122" s="862"/>
      <c r="Z122" s="21"/>
      <c r="AA122" s="22"/>
      <c r="AB122" s="862"/>
      <c r="AC122" s="862"/>
      <c r="AD122" s="21"/>
      <c r="AE122" s="22"/>
      <c r="AF122" s="1017" t="s">
        <v>599</v>
      </c>
      <c r="AG122" s="869" t="s">
        <v>363</v>
      </c>
    </row>
    <row r="123" spans="1:33" s="20" customFormat="1" ht="15.75" x14ac:dyDescent="0.25">
      <c r="A123" s="856" t="s">
        <v>313</v>
      </c>
      <c r="B123" s="857" t="s">
        <v>261</v>
      </c>
      <c r="C123" s="867" t="s">
        <v>314</v>
      </c>
      <c r="D123" s="862"/>
      <c r="E123" s="862"/>
      <c r="F123" s="21"/>
      <c r="G123" s="22"/>
      <c r="H123" s="862"/>
      <c r="I123" s="862"/>
      <c r="J123" s="21"/>
      <c r="K123" s="22"/>
      <c r="L123" s="862"/>
      <c r="M123" s="862"/>
      <c r="N123" s="21"/>
      <c r="O123" s="22"/>
      <c r="P123" s="862"/>
      <c r="Q123" s="862">
        <v>28</v>
      </c>
      <c r="R123" s="21">
        <v>3</v>
      </c>
      <c r="S123" s="22" t="s">
        <v>110</v>
      </c>
      <c r="T123" s="862"/>
      <c r="U123" s="862"/>
      <c r="V123" s="21"/>
      <c r="W123" s="22"/>
      <c r="X123" s="862"/>
      <c r="Y123" s="862"/>
      <c r="Z123" s="21"/>
      <c r="AA123" s="22"/>
      <c r="AB123" s="862"/>
      <c r="AC123" s="862"/>
      <c r="AD123" s="21"/>
      <c r="AE123" s="22"/>
      <c r="AF123" s="1017" t="s">
        <v>599</v>
      </c>
      <c r="AG123" s="869" t="s">
        <v>233</v>
      </c>
    </row>
    <row r="124" spans="1:33" s="20" customFormat="1" ht="15.75" x14ac:dyDescent="0.25">
      <c r="A124" s="856" t="s">
        <v>315</v>
      </c>
      <c r="B124" s="857" t="s">
        <v>261</v>
      </c>
      <c r="C124" s="867" t="s">
        <v>316</v>
      </c>
      <c r="D124" s="862"/>
      <c r="E124" s="862"/>
      <c r="F124" s="21"/>
      <c r="G124" s="22"/>
      <c r="H124" s="862"/>
      <c r="I124" s="862"/>
      <c r="J124" s="21"/>
      <c r="K124" s="22"/>
      <c r="L124" s="862"/>
      <c r="M124" s="862"/>
      <c r="N124" s="21"/>
      <c r="O124" s="22"/>
      <c r="P124" s="862"/>
      <c r="Q124" s="862">
        <v>28</v>
      </c>
      <c r="R124" s="21">
        <v>3</v>
      </c>
      <c r="S124" s="22" t="s">
        <v>110</v>
      </c>
      <c r="T124" s="862"/>
      <c r="U124" s="862">
        <v>28</v>
      </c>
      <c r="V124" s="21">
        <v>3</v>
      </c>
      <c r="W124" s="22" t="s">
        <v>110</v>
      </c>
      <c r="X124" s="862"/>
      <c r="Y124" s="862"/>
      <c r="Z124" s="21"/>
      <c r="AA124" s="22"/>
      <c r="AB124" s="862"/>
      <c r="AC124" s="862"/>
      <c r="AD124" s="21"/>
      <c r="AE124" s="22"/>
      <c r="AF124" s="1017" t="s">
        <v>602</v>
      </c>
      <c r="AG124" s="869" t="s">
        <v>364</v>
      </c>
    </row>
    <row r="125" spans="1:33" s="20" customFormat="1" ht="15.75" x14ac:dyDescent="0.25">
      <c r="A125" s="856" t="s">
        <v>317</v>
      </c>
      <c r="B125" s="857" t="s">
        <v>261</v>
      </c>
      <c r="C125" s="867" t="s">
        <v>318</v>
      </c>
      <c r="D125" s="862"/>
      <c r="E125" s="862"/>
      <c r="F125" s="21"/>
      <c r="G125" s="22"/>
      <c r="H125" s="862">
        <v>14</v>
      </c>
      <c r="I125" s="862">
        <v>14</v>
      </c>
      <c r="J125" s="21">
        <v>3</v>
      </c>
      <c r="K125" s="22" t="s">
        <v>110</v>
      </c>
      <c r="L125" s="862">
        <v>14</v>
      </c>
      <c r="M125" s="862">
        <v>14</v>
      </c>
      <c r="N125" s="21">
        <v>3</v>
      </c>
      <c r="O125" s="22" t="s">
        <v>110</v>
      </c>
      <c r="P125" s="862">
        <v>14</v>
      </c>
      <c r="Q125" s="862">
        <v>14</v>
      </c>
      <c r="R125" s="21">
        <v>3</v>
      </c>
      <c r="S125" s="22" t="s">
        <v>110</v>
      </c>
      <c r="T125" s="862">
        <v>14</v>
      </c>
      <c r="U125" s="862">
        <v>14</v>
      </c>
      <c r="V125" s="21">
        <v>3</v>
      </c>
      <c r="W125" s="22" t="s">
        <v>110</v>
      </c>
      <c r="X125" s="862"/>
      <c r="Y125" s="862"/>
      <c r="Z125" s="21"/>
      <c r="AA125" s="22"/>
      <c r="AB125" s="862"/>
      <c r="AC125" s="862"/>
      <c r="AD125" s="21"/>
      <c r="AE125" s="22"/>
      <c r="AF125" s="1017" t="s">
        <v>599</v>
      </c>
      <c r="AG125" s="869" t="s">
        <v>365</v>
      </c>
    </row>
    <row r="126" spans="1:33" s="20" customFormat="1" ht="15.75" x14ac:dyDescent="0.25">
      <c r="A126" s="856" t="s">
        <v>319</v>
      </c>
      <c r="B126" s="857" t="s">
        <v>261</v>
      </c>
      <c r="C126" s="867" t="s">
        <v>320</v>
      </c>
      <c r="D126" s="874"/>
      <c r="E126" s="874"/>
      <c r="F126" s="26"/>
      <c r="G126" s="27"/>
      <c r="H126" s="874"/>
      <c r="I126" s="874"/>
      <c r="J126" s="26"/>
      <c r="K126" s="27"/>
      <c r="L126" s="874"/>
      <c r="M126" s="874"/>
      <c r="N126" s="26"/>
      <c r="O126" s="27"/>
      <c r="P126" s="874"/>
      <c r="Q126" s="874"/>
      <c r="R126" s="26"/>
      <c r="S126" s="27"/>
      <c r="T126" s="874"/>
      <c r="U126" s="874">
        <v>28</v>
      </c>
      <c r="V126" s="26">
        <v>3</v>
      </c>
      <c r="W126" s="27" t="s">
        <v>110</v>
      </c>
      <c r="X126" s="874"/>
      <c r="Y126" s="874"/>
      <c r="Z126" s="26"/>
      <c r="AA126" s="27"/>
      <c r="AB126" s="874"/>
      <c r="AC126" s="874"/>
      <c r="AD126" s="26"/>
      <c r="AE126" s="27"/>
      <c r="AF126" s="1017" t="s">
        <v>602</v>
      </c>
      <c r="AG126" s="876" t="s">
        <v>364</v>
      </c>
    </row>
    <row r="127" spans="1:33" s="20" customFormat="1" ht="15.75" x14ac:dyDescent="0.25">
      <c r="A127" s="877" t="s">
        <v>398</v>
      </c>
      <c r="B127" s="870" t="s">
        <v>261</v>
      </c>
      <c r="C127" s="878" t="s">
        <v>475</v>
      </c>
      <c r="D127" s="874"/>
      <c r="E127" s="874"/>
      <c r="F127" s="26"/>
      <c r="G127" s="27"/>
      <c r="H127" s="874">
        <v>4</v>
      </c>
      <c r="I127" s="874">
        <v>24</v>
      </c>
      <c r="J127" s="26">
        <v>3</v>
      </c>
      <c r="K127" s="27" t="s">
        <v>110</v>
      </c>
      <c r="L127" s="874"/>
      <c r="M127" s="874"/>
      <c r="N127" s="26"/>
      <c r="O127" s="27"/>
      <c r="P127" s="874">
        <v>4</v>
      </c>
      <c r="Q127" s="874">
        <v>24</v>
      </c>
      <c r="R127" s="26">
        <v>3</v>
      </c>
      <c r="S127" s="27" t="s">
        <v>110</v>
      </c>
      <c r="T127" s="874"/>
      <c r="U127" s="874"/>
      <c r="V127" s="26"/>
      <c r="W127" s="27"/>
      <c r="X127" s="874"/>
      <c r="Y127" s="874"/>
      <c r="Z127" s="26"/>
      <c r="AA127" s="27"/>
      <c r="AB127" s="874"/>
      <c r="AC127" s="874"/>
      <c r="AD127" s="26"/>
      <c r="AE127" s="27"/>
      <c r="AF127" s="1017" t="s">
        <v>602</v>
      </c>
      <c r="AG127" s="876" t="s">
        <v>402</v>
      </c>
    </row>
    <row r="128" spans="1:33" s="20" customFormat="1" ht="15.75" x14ac:dyDescent="0.25">
      <c r="A128" s="856" t="s">
        <v>618</v>
      </c>
      <c r="B128" s="857" t="s">
        <v>261</v>
      </c>
      <c r="C128" s="867" t="s">
        <v>321</v>
      </c>
      <c r="D128" s="874"/>
      <c r="E128" s="874"/>
      <c r="F128" s="26"/>
      <c r="G128" s="27"/>
      <c r="H128" s="874">
        <v>14</v>
      </c>
      <c r="I128" s="874">
        <v>14</v>
      </c>
      <c r="J128" s="26">
        <v>3</v>
      </c>
      <c r="K128" s="27" t="s">
        <v>94</v>
      </c>
      <c r="L128" s="874">
        <v>14</v>
      </c>
      <c r="M128" s="874">
        <v>14</v>
      </c>
      <c r="N128" s="26">
        <v>3</v>
      </c>
      <c r="O128" s="27" t="s">
        <v>94</v>
      </c>
      <c r="P128" s="874">
        <v>14</v>
      </c>
      <c r="Q128" s="874">
        <v>14</v>
      </c>
      <c r="R128" s="26">
        <v>3</v>
      </c>
      <c r="S128" s="27" t="s">
        <v>94</v>
      </c>
      <c r="T128" s="874"/>
      <c r="U128" s="874"/>
      <c r="V128" s="26"/>
      <c r="W128" s="27"/>
      <c r="X128" s="874"/>
      <c r="Y128" s="874"/>
      <c r="Z128" s="26"/>
      <c r="AA128" s="27"/>
      <c r="AB128" s="874"/>
      <c r="AC128" s="874"/>
      <c r="AD128" s="26"/>
      <c r="AE128" s="27"/>
      <c r="AF128" s="875" t="s">
        <v>208</v>
      </c>
      <c r="AG128" s="876" t="s">
        <v>558</v>
      </c>
    </row>
    <row r="129" spans="1:33" s="20" customFormat="1" ht="26.25" x14ac:dyDescent="0.25">
      <c r="A129" s="856" t="s">
        <v>322</v>
      </c>
      <c r="B129" s="857" t="s">
        <v>261</v>
      </c>
      <c r="C129" s="908" t="s">
        <v>323</v>
      </c>
      <c r="D129" s="874"/>
      <c r="E129" s="874"/>
      <c r="F129" s="26"/>
      <c r="G129" s="27"/>
      <c r="H129" s="874"/>
      <c r="I129" s="874"/>
      <c r="J129" s="26"/>
      <c r="K129" s="27"/>
      <c r="L129" s="874"/>
      <c r="M129" s="874"/>
      <c r="N129" s="26"/>
      <c r="O129" s="27"/>
      <c r="P129" s="874"/>
      <c r="Q129" s="874"/>
      <c r="R129" s="26"/>
      <c r="S129" s="27"/>
      <c r="T129" s="874"/>
      <c r="U129" s="874">
        <v>28</v>
      </c>
      <c r="V129" s="26">
        <v>3</v>
      </c>
      <c r="W129" s="27" t="s">
        <v>110</v>
      </c>
      <c r="X129" s="874"/>
      <c r="Y129" s="874"/>
      <c r="Z129" s="26"/>
      <c r="AA129" s="27"/>
      <c r="AB129" s="874"/>
      <c r="AC129" s="874"/>
      <c r="AD129" s="26"/>
      <c r="AE129" s="27"/>
      <c r="AF129" s="1041" t="s">
        <v>624</v>
      </c>
      <c r="AG129" s="876" t="s">
        <v>612</v>
      </c>
    </row>
    <row r="130" spans="1:33" s="20" customFormat="1" ht="15.75" x14ac:dyDescent="0.25">
      <c r="A130" s="856" t="s">
        <v>324</v>
      </c>
      <c r="B130" s="857" t="s">
        <v>261</v>
      </c>
      <c r="C130" s="867" t="s">
        <v>325</v>
      </c>
      <c r="D130" s="879"/>
      <c r="E130" s="879"/>
      <c r="F130" s="880"/>
      <c r="G130" s="881"/>
      <c r="H130" s="879"/>
      <c r="I130" s="879"/>
      <c r="J130" s="880"/>
      <c r="K130" s="881"/>
      <c r="L130" s="879"/>
      <c r="M130" s="879"/>
      <c r="N130" s="880"/>
      <c r="O130" s="881"/>
      <c r="P130" s="879"/>
      <c r="Q130" s="879"/>
      <c r="R130" s="880"/>
      <c r="S130" s="881"/>
      <c r="T130" s="879"/>
      <c r="U130" s="874">
        <v>28</v>
      </c>
      <c r="V130" s="26">
        <v>3</v>
      </c>
      <c r="W130" s="27" t="s">
        <v>110</v>
      </c>
      <c r="X130" s="879"/>
      <c r="Y130" s="879"/>
      <c r="Z130" s="880"/>
      <c r="AA130" s="881"/>
      <c r="AB130" s="879"/>
      <c r="AC130" s="879"/>
      <c r="AD130" s="880"/>
      <c r="AE130" s="881"/>
      <c r="AF130" s="875" t="s">
        <v>260</v>
      </c>
      <c r="AG130" s="876" t="s">
        <v>559</v>
      </c>
    </row>
    <row r="131" spans="1:33" ht="15.75" x14ac:dyDescent="0.25">
      <c r="A131" s="856" t="s">
        <v>326</v>
      </c>
      <c r="B131" s="857" t="s">
        <v>261</v>
      </c>
      <c r="C131" s="867" t="s">
        <v>327</v>
      </c>
      <c r="D131" s="874"/>
      <c r="E131" s="874"/>
      <c r="F131" s="26"/>
      <c r="G131" s="27"/>
      <c r="H131" s="874">
        <v>14</v>
      </c>
      <c r="I131" s="874">
        <v>14</v>
      </c>
      <c r="J131" s="26">
        <v>3</v>
      </c>
      <c r="K131" s="27" t="s">
        <v>94</v>
      </c>
      <c r="L131" s="874"/>
      <c r="M131" s="874"/>
      <c r="N131" s="26"/>
      <c r="O131" s="27"/>
      <c r="P131" s="874">
        <v>14</v>
      </c>
      <c r="Q131" s="874">
        <v>14</v>
      </c>
      <c r="R131" s="26">
        <v>3</v>
      </c>
      <c r="S131" s="27" t="s">
        <v>94</v>
      </c>
      <c r="T131" s="874"/>
      <c r="U131" s="874"/>
      <c r="V131" s="26"/>
      <c r="W131" s="27"/>
      <c r="X131" s="874"/>
      <c r="Y131" s="874"/>
      <c r="Z131" s="26"/>
      <c r="AA131" s="27"/>
      <c r="AB131" s="874"/>
      <c r="AC131" s="874"/>
      <c r="AD131" s="26"/>
      <c r="AE131" s="27"/>
      <c r="AF131" s="875" t="s">
        <v>366</v>
      </c>
      <c r="AG131" s="876" t="s">
        <v>210</v>
      </c>
    </row>
    <row r="132" spans="1:33" ht="15.75" x14ac:dyDescent="0.25">
      <c r="A132" s="856" t="s">
        <v>328</v>
      </c>
      <c r="B132" s="857" t="s">
        <v>261</v>
      </c>
      <c r="C132" s="867" t="s">
        <v>329</v>
      </c>
      <c r="D132" s="874"/>
      <c r="E132" s="874"/>
      <c r="F132" s="26"/>
      <c r="G132" s="27"/>
      <c r="H132" s="874"/>
      <c r="I132" s="874"/>
      <c r="J132" s="26"/>
      <c r="K132" s="27"/>
      <c r="L132" s="874">
        <v>14</v>
      </c>
      <c r="M132" s="874">
        <v>14</v>
      </c>
      <c r="N132" s="26">
        <v>3</v>
      </c>
      <c r="O132" s="27" t="s">
        <v>1</v>
      </c>
      <c r="P132" s="874">
        <v>14</v>
      </c>
      <c r="Q132" s="874">
        <v>14</v>
      </c>
      <c r="R132" s="26">
        <v>3</v>
      </c>
      <c r="S132" s="27" t="s">
        <v>1</v>
      </c>
      <c r="T132" s="874">
        <v>14</v>
      </c>
      <c r="U132" s="874">
        <v>14</v>
      </c>
      <c r="V132" s="26">
        <v>3</v>
      </c>
      <c r="W132" s="27" t="s">
        <v>1</v>
      </c>
      <c r="X132" s="874"/>
      <c r="Y132" s="874"/>
      <c r="Z132" s="26"/>
      <c r="AA132" s="27"/>
      <c r="AB132" s="874"/>
      <c r="AC132" s="874"/>
      <c r="AD132" s="26"/>
      <c r="AE132" s="27"/>
      <c r="AF132" s="875" t="s">
        <v>366</v>
      </c>
      <c r="AG132" s="876" t="s">
        <v>206</v>
      </c>
    </row>
    <row r="133" spans="1:33" ht="15.75" x14ac:dyDescent="0.25">
      <c r="A133" s="856" t="s">
        <v>476</v>
      </c>
      <c r="B133" s="857" t="s">
        <v>261</v>
      </c>
      <c r="C133" s="867" t="s">
        <v>477</v>
      </c>
      <c r="D133" s="882"/>
      <c r="E133" s="874"/>
      <c r="F133" s="26"/>
      <c r="G133" s="27"/>
      <c r="H133" s="874"/>
      <c r="I133" s="874"/>
      <c r="J133" s="26"/>
      <c r="K133" s="27"/>
      <c r="L133" s="874">
        <v>14</v>
      </c>
      <c r="M133" s="874">
        <v>14</v>
      </c>
      <c r="N133" s="26">
        <v>3</v>
      </c>
      <c r="O133" s="27" t="s">
        <v>109</v>
      </c>
      <c r="P133" s="874"/>
      <c r="Q133" s="874"/>
      <c r="R133" s="26"/>
      <c r="S133" s="27"/>
      <c r="T133" s="874">
        <v>14</v>
      </c>
      <c r="U133" s="874">
        <v>14</v>
      </c>
      <c r="V133" s="26">
        <v>3</v>
      </c>
      <c r="W133" s="27" t="s">
        <v>109</v>
      </c>
      <c r="X133" s="874"/>
      <c r="Y133" s="874"/>
      <c r="Z133" s="26"/>
      <c r="AA133" s="27"/>
      <c r="AB133" s="874"/>
      <c r="AC133" s="874"/>
      <c r="AD133" s="26"/>
      <c r="AE133" s="27"/>
      <c r="AF133" s="875" t="s">
        <v>366</v>
      </c>
      <c r="AG133" s="876" t="s">
        <v>478</v>
      </c>
    </row>
    <row r="134" spans="1:33" ht="15.75" x14ac:dyDescent="0.25">
      <c r="A134" s="856" t="s">
        <v>330</v>
      </c>
      <c r="B134" s="857" t="s">
        <v>261</v>
      </c>
      <c r="C134" s="867" t="s">
        <v>331</v>
      </c>
      <c r="D134" s="874"/>
      <c r="E134" s="874"/>
      <c r="F134" s="26"/>
      <c r="G134" s="27"/>
      <c r="H134" s="874">
        <v>20</v>
      </c>
      <c r="I134" s="874">
        <v>8</v>
      </c>
      <c r="J134" s="26">
        <v>3</v>
      </c>
      <c r="K134" s="27" t="s">
        <v>94</v>
      </c>
      <c r="L134" s="874"/>
      <c r="M134" s="874"/>
      <c r="N134" s="26"/>
      <c r="O134" s="27"/>
      <c r="P134" s="874">
        <v>20</v>
      </c>
      <c r="Q134" s="874">
        <v>8</v>
      </c>
      <c r="R134" s="26">
        <v>3</v>
      </c>
      <c r="S134" s="27" t="s">
        <v>94</v>
      </c>
      <c r="T134" s="874"/>
      <c r="U134" s="874"/>
      <c r="V134" s="26"/>
      <c r="W134" s="27"/>
      <c r="X134" s="874"/>
      <c r="Y134" s="874"/>
      <c r="Z134" s="26"/>
      <c r="AA134" s="27"/>
      <c r="AB134" s="874"/>
      <c r="AC134" s="874"/>
      <c r="AD134" s="26"/>
      <c r="AE134" s="27"/>
      <c r="AF134" s="875" t="s">
        <v>191</v>
      </c>
      <c r="AG134" s="876" t="s">
        <v>367</v>
      </c>
    </row>
    <row r="135" spans="1:33" ht="15.75" x14ac:dyDescent="0.25">
      <c r="A135" s="856" t="s">
        <v>332</v>
      </c>
      <c r="B135" s="857" t="s">
        <v>261</v>
      </c>
      <c r="C135" s="867" t="s">
        <v>333</v>
      </c>
      <c r="D135" s="874"/>
      <c r="E135" s="874"/>
      <c r="F135" s="26"/>
      <c r="G135" s="27"/>
      <c r="H135" s="874"/>
      <c r="I135" s="874"/>
      <c r="J135" s="26"/>
      <c r="K135" s="27"/>
      <c r="L135" s="874">
        <v>8</v>
      </c>
      <c r="M135" s="874">
        <v>20</v>
      </c>
      <c r="N135" s="26">
        <v>3</v>
      </c>
      <c r="O135" s="27" t="s">
        <v>94</v>
      </c>
      <c r="P135" s="874">
        <v>8</v>
      </c>
      <c r="Q135" s="874">
        <v>20</v>
      </c>
      <c r="R135" s="26">
        <v>3</v>
      </c>
      <c r="S135" s="27" t="s">
        <v>94</v>
      </c>
      <c r="T135" s="874">
        <v>8</v>
      </c>
      <c r="U135" s="874">
        <v>20</v>
      </c>
      <c r="V135" s="26">
        <v>3</v>
      </c>
      <c r="W135" s="27" t="s">
        <v>94</v>
      </c>
      <c r="X135" s="874"/>
      <c r="Y135" s="874"/>
      <c r="Z135" s="26"/>
      <c r="AA135" s="27"/>
      <c r="AB135" s="874"/>
      <c r="AC135" s="874"/>
      <c r="AD135" s="26"/>
      <c r="AE135" s="27"/>
      <c r="AF135" s="875" t="s">
        <v>191</v>
      </c>
      <c r="AG135" s="876" t="s">
        <v>368</v>
      </c>
    </row>
    <row r="136" spans="1:33" ht="15.75" x14ac:dyDescent="0.25">
      <c r="A136" s="856" t="s">
        <v>334</v>
      </c>
      <c r="B136" s="857" t="s">
        <v>261</v>
      </c>
      <c r="C136" s="867" t="s">
        <v>335</v>
      </c>
      <c r="D136" s="879"/>
      <c r="E136" s="879"/>
      <c r="F136" s="880"/>
      <c r="G136" s="881"/>
      <c r="H136" s="879"/>
      <c r="I136" s="879"/>
      <c r="J136" s="880"/>
      <c r="K136" s="881"/>
      <c r="L136" s="879"/>
      <c r="M136" s="879"/>
      <c r="N136" s="880"/>
      <c r="O136" s="881"/>
      <c r="P136" s="879"/>
      <c r="Q136" s="879"/>
      <c r="R136" s="880"/>
      <c r="S136" s="881"/>
      <c r="T136" s="874">
        <v>14</v>
      </c>
      <c r="U136" s="874">
        <v>14</v>
      </c>
      <c r="V136" s="26">
        <v>3</v>
      </c>
      <c r="W136" s="27" t="s">
        <v>109</v>
      </c>
      <c r="X136" s="879"/>
      <c r="Y136" s="879"/>
      <c r="Z136" s="880"/>
      <c r="AA136" s="881"/>
      <c r="AB136" s="879"/>
      <c r="AC136" s="879"/>
      <c r="AD136" s="880"/>
      <c r="AE136" s="881"/>
      <c r="AF136" s="875" t="s">
        <v>221</v>
      </c>
      <c r="AG136" s="1042" t="s">
        <v>625</v>
      </c>
    </row>
    <row r="137" spans="1:33" ht="15.75" x14ac:dyDescent="0.25">
      <c r="A137" s="856" t="s">
        <v>336</v>
      </c>
      <c r="B137" s="870" t="s">
        <v>261</v>
      </c>
      <c r="C137" s="867" t="s">
        <v>337</v>
      </c>
      <c r="D137" s="874"/>
      <c r="E137" s="874"/>
      <c r="F137" s="26"/>
      <c r="G137" s="27"/>
      <c r="H137" s="874"/>
      <c r="I137" s="874"/>
      <c r="J137" s="26"/>
      <c r="K137" s="27"/>
      <c r="L137" s="874"/>
      <c r="M137" s="874"/>
      <c r="N137" s="26"/>
      <c r="O137" s="27"/>
      <c r="P137" s="874">
        <v>28</v>
      </c>
      <c r="Q137" s="874"/>
      <c r="R137" s="26">
        <v>3</v>
      </c>
      <c r="S137" s="27" t="s">
        <v>109</v>
      </c>
      <c r="T137" s="874">
        <v>28</v>
      </c>
      <c r="U137" s="874"/>
      <c r="V137" s="26">
        <v>3</v>
      </c>
      <c r="W137" s="27" t="s">
        <v>109</v>
      </c>
      <c r="X137" s="874"/>
      <c r="Y137" s="874"/>
      <c r="Z137" s="26"/>
      <c r="AA137" s="27"/>
      <c r="AB137" s="874"/>
      <c r="AC137" s="874"/>
      <c r="AD137" s="26"/>
      <c r="AE137" s="27"/>
      <c r="AF137" s="1041" t="s">
        <v>626</v>
      </c>
      <c r="AG137" s="1042" t="s">
        <v>393</v>
      </c>
    </row>
    <row r="138" spans="1:33" ht="15.75" x14ac:dyDescent="0.25">
      <c r="A138" s="856" t="s">
        <v>338</v>
      </c>
      <c r="B138" s="870" t="s">
        <v>261</v>
      </c>
      <c r="C138" s="867" t="s">
        <v>339</v>
      </c>
      <c r="D138" s="874"/>
      <c r="E138" s="874"/>
      <c r="F138" s="26"/>
      <c r="G138" s="27"/>
      <c r="H138" s="874"/>
      <c r="I138" s="874"/>
      <c r="J138" s="26"/>
      <c r="K138" s="27"/>
      <c r="L138" s="874"/>
      <c r="M138" s="874"/>
      <c r="N138" s="26"/>
      <c r="O138" s="27"/>
      <c r="P138" s="874">
        <v>14</v>
      </c>
      <c r="Q138" s="874">
        <v>14</v>
      </c>
      <c r="R138" s="26">
        <v>3</v>
      </c>
      <c r="S138" s="27" t="s">
        <v>109</v>
      </c>
      <c r="T138" s="874">
        <v>14</v>
      </c>
      <c r="U138" s="874">
        <v>14</v>
      </c>
      <c r="V138" s="26">
        <v>3</v>
      </c>
      <c r="W138" s="27" t="s">
        <v>109</v>
      </c>
      <c r="X138" s="874"/>
      <c r="Y138" s="874"/>
      <c r="Z138" s="26"/>
      <c r="AA138" s="27"/>
      <c r="AB138" s="874"/>
      <c r="AC138" s="874"/>
      <c r="AD138" s="26"/>
      <c r="AE138" s="27"/>
      <c r="AF138" s="1041" t="s">
        <v>221</v>
      </c>
      <c r="AG138" s="1042" t="s">
        <v>625</v>
      </c>
    </row>
    <row r="139" spans="1:33" ht="15.75" x14ac:dyDescent="0.25">
      <c r="A139" s="856" t="s">
        <v>389</v>
      </c>
      <c r="B139" s="883" t="s">
        <v>261</v>
      </c>
      <c r="C139" s="1038" t="s">
        <v>390</v>
      </c>
      <c r="D139" s="885"/>
      <c r="E139" s="874"/>
      <c r="F139" s="26"/>
      <c r="G139" s="27"/>
      <c r="H139" s="874"/>
      <c r="I139" s="874"/>
      <c r="J139" s="26"/>
      <c r="K139" s="27"/>
      <c r="L139" s="874"/>
      <c r="M139" s="874"/>
      <c r="N139" s="26"/>
      <c r="O139" s="27"/>
      <c r="P139" s="874"/>
      <c r="Q139" s="874">
        <v>28</v>
      </c>
      <c r="R139" s="26">
        <v>3</v>
      </c>
      <c r="S139" s="27" t="s">
        <v>109</v>
      </c>
      <c r="T139" s="874"/>
      <c r="U139" s="874">
        <v>28</v>
      </c>
      <c r="V139" s="26">
        <v>3</v>
      </c>
      <c r="W139" s="27" t="s">
        <v>109</v>
      </c>
      <c r="X139" s="874"/>
      <c r="Y139" s="874"/>
      <c r="Z139" s="26"/>
      <c r="AA139" s="27"/>
      <c r="AB139" s="874"/>
      <c r="AC139" s="874"/>
      <c r="AD139" s="26"/>
      <c r="AE139" s="27"/>
      <c r="AF139" s="1041" t="s">
        <v>215</v>
      </c>
      <c r="AG139" s="1042" t="s">
        <v>597</v>
      </c>
    </row>
    <row r="140" spans="1:33" ht="15.75" x14ac:dyDescent="0.25">
      <c r="A140" s="856" t="s">
        <v>391</v>
      </c>
      <c r="B140" s="883" t="s">
        <v>261</v>
      </c>
      <c r="C140" s="1039" t="s">
        <v>392</v>
      </c>
      <c r="D140" s="882"/>
      <c r="E140" s="874"/>
      <c r="F140" s="26"/>
      <c r="G140" s="27"/>
      <c r="H140" s="874"/>
      <c r="I140" s="874"/>
      <c r="J140" s="26"/>
      <c r="K140" s="27"/>
      <c r="L140" s="874"/>
      <c r="M140" s="874"/>
      <c r="N140" s="26"/>
      <c r="O140" s="27"/>
      <c r="P140" s="874">
        <v>28</v>
      </c>
      <c r="Q140" s="874"/>
      <c r="R140" s="26">
        <v>3</v>
      </c>
      <c r="S140" s="27" t="s">
        <v>109</v>
      </c>
      <c r="T140" s="874">
        <v>28</v>
      </c>
      <c r="U140" s="874"/>
      <c r="V140" s="26">
        <v>3</v>
      </c>
      <c r="W140" s="27" t="s">
        <v>109</v>
      </c>
      <c r="X140" s="874"/>
      <c r="Y140" s="874"/>
      <c r="Z140" s="26"/>
      <c r="AA140" s="27"/>
      <c r="AB140" s="874"/>
      <c r="AC140" s="874"/>
      <c r="AD140" s="26"/>
      <c r="AE140" s="27"/>
      <c r="AF140" s="1041" t="s">
        <v>221</v>
      </c>
      <c r="AG140" s="1042" t="s">
        <v>627</v>
      </c>
    </row>
    <row r="141" spans="1:33" ht="15.75" x14ac:dyDescent="0.25">
      <c r="A141" s="856" t="s">
        <v>340</v>
      </c>
      <c r="B141" s="857" t="s">
        <v>261</v>
      </c>
      <c r="C141" s="867" t="s">
        <v>341</v>
      </c>
      <c r="D141" s="874"/>
      <c r="E141" s="874"/>
      <c r="F141" s="26"/>
      <c r="G141" s="27"/>
      <c r="H141" s="874"/>
      <c r="I141" s="874"/>
      <c r="J141" s="26"/>
      <c r="K141" s="27"/>
      <c r="L141" s="874"/>
      <c r="M141" s="874"/>
      <c r="N141" s="26"/>
      <c r="O141" s="27"/>
      <c r="P141" s="874"/>
      <c r="Q141" s="874"/>
      <c r="R141" s="26"/>
      <c r="S141" s="27"/>
      <c r="T141" s="874">
        <v>14</v>
      </c>
      <c r="U141" s="874">
        <v>14</v>
      </c>
      <c r="V141" s="26">
        <v>3</v>
      </c>
      <c r="W141" s="27" t="s">
        <v>109</v>
      </c>
      <c r="X141" s="874"/>
      <c r="Y141" s="874"/>
      <c r="Z141" s="26"/>
      <c r="AA141" s="27"/>
      <c r="AB141" s="874"/>
      <c r="AC141" s="874"/>
      <c r="AD141" s="26"/>
      <c r="AE141" s="27"/>
      <c r="AF141" s="1041" t="s">
        <v>205</v>
      </c>
      <c r="AG141" s="1042" t="s">
        <v>217</v>
      </c>
    </row>
    <row r="142" spans="1:33" ht="15.75" x14ac:dyDescent="0.25">
      <c r="A142" s="856" t="s">
        <v>655</v>
      </c>
      <c r="B142" s="1022" t="s">
        <v>261</v>
      </c>
      <c r="C142" s="1040" t="s">
        <v>628</v>
      </c>
      <c r="D142" s="1023"/>
      <c r="E142" s="874"/>
      <c r="F142" s="26"/>
      <c r="G142" s="27"/>
      <c r="H142" s="874">
        <v>14</v>
      </c>
      <c r="I142" s="874">
        <v>14</v>
      </c>
      <c r="J142" s="26">
        <v>3</v>
      </c>
      <c r="K142" s="27" t="s">
        <v>109</v>
      </c>
      <c r="L142" s="874">
        <v>14</v>
      </c>
      <c r="M142" s="874">
        <v>14</v>
      </c>
      <c r="N142" s="26">
        <v>3</v>
      </c>
      <c r="O142" s="27" t="s">
        <v>109</v>
      </c>
      <c r="P142" s="874">
        <v>14</v>
      </c>
      <c r="Q142" s="874">
        <v>14</v>
      </c>
      <c r="R142" s="26">
        <v>3</v>
      </c>
      <c r="S142" s="27" t="s">
        <v>109</v>
      </c>
      <c r="T142" s="874">
        <v>14</v>
      </c>
      <c r="U142" s="874">
        <v>14</v>
      </c>
      <c r="V142" s="26">
        <v>3</v>
      </c>
      <c r="W142" s="27" t="s">
        <v>109</v>
      </c>
      <c r="X142" s="874"/>
      <c r="Y142" s="874"/>
      <c r="Z142" s="26"/>
      <c r="AA142" s="27"/>
      <c r="AB142" s="874"/>
      <c r="AC142" s="874"/>
      <c r="AD142" s="26"/>
      <c r="AE142" s="27"/>
      <c r="AF142" s="1041" t="s">
        <v>205</v>
      </c>
      <c r="AG142" s="1042" t="s">
        <v>629</v>
      </c>
    </row>
    <row r="143" spans="1:33" ht="15.75" x14ac:dyDescent="0.25">
      <c r="A143" s="252" t="s">
        <v>342</v>
      </c>
      <c r="B143" s="886" t="s">
        <v>261</v>
      </c>
      <c r="C143" s="887" t="s">
        <v>343</v>
      </c>
      <c r="D143" s="882"/>
      <c r="E143" s="874"/>
      <c r="F143" s="26"/>
      <c r="G143" s="27"/>
      <c r="H143" s="874">
        <v>28</v>
      </c>
      <c r="I143" s="874"/>
      <c r="J143" s="26">
        <v>3</v>
      </c>
      <c r="K143" s="27" t="s">
        <v>109</v>
      </c>
      <c r="L143" s="874">
        <v>28</v>
      </c>
      <c r="M143" s="874"/>
      <c r="N143" s="26">
        <v>3</v>
      </c>
      <c r="O143" s="27" t="s">
        <v>109</v>
      </c>
      <c r="P143" s="874">
        <v>28</v>
      </c>
      <c r="Q143" s="874"/>
      <c r="R143" s="26">
        <v>3</v>
      </c>
      <c r="S143" s="27" t="s">
        <v>109</v>
      </c>
      <c r="T143" s="874">
        <v>28</v>
      </c>
      <c r="U143" s="874"/>
      <c r="V143" s="26">
        <v>3</v>
      </c>
      <c r="W143" s="27" t="s">
        <v>109</v>
      </c>
      <c r="X143" s="874"/>
      <c r="Y143" s="874"/>
      <c r="Z143" s="26"/>
      <c r="AA143" s="27"/>
      <c r="AB143" s="874"/>
      <c r="AC143" s="874"/>
      <c r="AD143" s="26"/>
      <c r="AE143" s="27"/>
      <c r="AF143" s="875" t="s">
        <v>202</v>
      </c>
      <c r="AG143" s="876" t="s">
        <v>369</v>
      </c>
    </row>
    <row r="144" spans="1:33" ht="15.75" x14ac:dyDescent="0.25">
      <c r="A144" s="856" t="s">
        <v>344</v>
      </c>
      <c r="B144" s="857" t="s">
        <v>261</v>
      </c>
      <c r="C144" s="867" t="s">
        <v>345</v>
      </c>
      <c r="D144" s="874"/>
      <c r="E144" s="874"/>
      <c r="F144" s="26"/>
      <c r="G144" s="27"/>
      <c r="H144" s="874">
        <v>28</v>
      </c>
      <c r="I144" s="874"/>
      <c r="J144" s="26">
        <v>3</v>
      </c>
      <c r="K144" s="27" t="s">
        <v>109</v>
      </c>
      <c r="L144" s="874">
        <v>28</v>
      </c>
      <c r="M144" s="874"/>
      <c r="N144" s="26">
        <v>3</v>
      </c>
      <c r="O144" s="27" t="s">
        <v>109</v>
      </c>
      <c r="P144" s="874">
        <v>28</v>
      </c>
      <c r="Q144" s="874"/>
      <c r="R144" s="26">
        <v>3</v>
      </c>
      <c r="S144" s="27" t="s">
        <v>109</v>
      </c>
      <c r="T144" s="874">
        <v>28</v>
      </c>
      <c r="U144" s="874"/>
      <c r="V144" s="26">
        <v>3</v>
      </c>
      <c r="W144" s="27" t="s">
        <v>109</v>
      </c>
      <c r="X144" s="874"/>
      <c r="Y144" s="874"/>
      <c r="Z144" s="26"/>
      <c r="AA144" s="27"/>
      <c r="AB144" s="874"/>
      <c r="AC144" s="874"/>
      <c r="AD144" s="26"/>
      <c r="AE144" s="27"/>
      <c r="AF144" s="875" t="s">
        <v>202</v>
      </c>
      <c r="AG144" s="876" t="s">
        <v>370</v>
      </c>
    </row>
    <row r="145" spans="1:34" ht="15.75" x14ac:dyDescent="0.25">
      <c r="A145" s="980" t="s">
        <v>479</v>
      </c>
      <c r="B145" s="857" t="s">
        <v>261</v>
      </c>
      <c r="C145" s="981" t="s">
        <v>346</v>
      </c>
      <c r="D145" s="885"/>
      <c r="E145" s="888"/>
      <c r="F145" s="889"/>
      <c r="G145" s="890"/>
      <c r="H145" s="891">
        <v>28</v>
      </c>
      <c r="I145" s="888"/>
      <c r="J145" s="892">
        <v>3</v>
      </c>
      <c r="K145" s="890" t="s">
        <v>109</v>
      </c>
      <c r="L145" s="891">
        <v>28</v>
      </c>
      <c r="M145" s="891"/>
      <c r="N145" s="892">
        <v>3</v>
      </c>
      <c r="O145" s="893" t="s">
        <v>109</v>
      </c>
      <c r="P145" s="894">
        <v>28</v>
      </c>
      <c r="Q145" s="888"/>
      <c r="R145" s="889">
        <v>3</v>
      </c>
      <c r="S145" s="895" t="s">
        <v>109</v>
      </c>
      <c r="T145" s="894">
        <v>28</v>
      </c>
      <c r="U145" s="888"/>
      <c r="V145" s="889">
        <v>3</v>
      </c>
      <c r="W145" s="895" t="s">
        <v>109</v>
      </c>
      <c r="X145" s="894"/>
      <c r="Y145" s="888"/>
      <c r="Z145" s="889"/>
      <c r="AA145" s="895"/>
      <c r="AB145" s="894"/>
      <c r="AC145" s="888"/>
      <c r="AD145" s="889"/>
      <c r="AE145" s="895"/>
      <c r="AF145" s="896" t="s">
        <v>202</v>
      </c>
      <c r="AG145" s="982" t="s">
        <v>370</v>
      </c>
    </row>
    <row r="146" spans="1:34" ht="15.75" x14ac:dyDescent="0.25">
      <c r="A146" s="856" t="s">
        <v>347</v>
      </c>
      <c r="B146" s="870" t="s">
        <v>261</v>
      </c>
      <c r="C146" s="867" t="s">
        <v>348</v>
      </c>
      <c r="D146" s="882"/>
      <c r="E146" s="874"/>
      <c r="F146" s="26"/>
      <c r="G146" s="27"/>
      <c r="H146" s="874"/>
      <c r="I146" s="874"/>
      <c r="J146" s="26"/>
      <c r="K146" s="27"/>
      <c r="L146" s="898"/>
      <c r="M146" s="898">
        <v>28</v>
      </c>
      <c r="N146" s="899">
        <v>3</v>
      </c>
      <c r="O146" s="900" t="s">
        <v>110</v>
      </c>
      <c r="P146" s="874"/>
      <c r="Q146" s="874"/>
      <c r="R146" s="26"/>
      <c r="S146" s="27"/>
      <c r="T146" s="874"/>
      <c r="U146" s="874">
        <v>28</v>
      </c>
      <c r="V146" s="26">
        <v>3</v>
      </c>
      <c r="W146" s="27" t="s">
        <v>110</v>
      </c>
      <c r="X146" s="874"/>
      <c r="Y146" s="874"/>
      <c r="Z146" s="26"/>
      <c r="AA146" s="27"/>
      <c r="AB146" s="874"/>
      <c r="AC146" s="874"/>
      <c r="AD146" s="26"/>
      <c r="AE146" s="27"/>
      <c r="AF146" s="875" t="s">
        <v>371</v>
      </c>
      <c r="AG146" s="876" t="s">
        <v>234</v>
      </c>
    </row>
    <row r="147" spans="1:34" ht="15.75" x14ac:dyDescent="0.25">
      <c r="A147" s="856" t="s">
        <v>349</v>
      </c>
      <c r="B147" s="857" t="s">
        <v>261</v>
      </c>
      <c r="C147" s="867" t="s">
        <v>350</v>
      </c>
      <c r="D147" s="874"/>
      <c r="E147" s="874"/>
      <c r="F147" s="26"/>
      <c r="G147" s="27"/>
      <c r="H147" s="874"/>
      <c r="I147" s="874"/>
      <c r="J147" s="26"/>
      <c r="K147" s="27"/>
      <c r="L147" s="874"/>
      <c r="M147" s="874"/>
      <c r="N147" s="26"/>
      <c r="O147" s="27"/>
      <c r="P147" s="874"/>
      <c r="Q147" s="874"/>
      <c r="R147" s="26"/>
      <c r="S147" s="27"/>
      <c r="T147" s="874"/>
      <c r="U147" s="874">
        <v>28</v>
      </c>
      <c r="V147" s="26">
        <v>3</v>
      </c>
      <c r="W147" s="27" t="s">
        <v>110</v>
      </c>
      <c r="X147" s="874"/>
      <c r="Y147" s="874"/>
      <c r="Z147" s="26"/>
      <c r="AA147" s="27"/>
      <c r="AB147" s="874"/>
      <c r="AC147" s="874"/>
      <c r="AD147" s="26"/>
      <c r="AE147" s="27"/>
      <c r="AF147" s="875" t="s">
        <v>371</v>
      </c>
      <c r="AG147" s="876" t="s">
        <v>234</v>
      </c>
    </row>
    <row r="148" spans="1:34" ht="15.75" x14ac:dyDescent="0.25">
      <c r="A148" s="980" t="s">
        <v>649</v>
      </c>
      <c r="B148" s="857" t="s">
        <v>261</v>
      </c>
      <c r="C148" s="1066" t="s">
        <v>650</v>
      </c>
      <c r="D148" s="874"/>
      <c r="E148" s="874"/>
      <c r="F148" s="26"/>
      <c r="G148" s="27"/>
      <c r="H148" s="1067">
        <v>12</v>
      </c>
      <c r="I148" s="1067">
        <v>16</v>
      </c>
      <c r="J148" s="1068">
        <v>3</v>
      </c>
      <c r="K148" s="1069" t="s">
        <v>94</v>
      </c>
      <c r="L148" s="874"/>
      <c r="M148" s="874"/>
      <c r="N148" s="26"/>
      <c r="O148" s="27"/>
      <c r="P148" s="1067">
        <v>12</v>
      </c>
      <c r="Q148" s="1067">
        <v>16</v>
      </c>
      <c r="R148" s="1068">
        <v>3</v>
      </c>
      <c r="S148" s="1069" t="s">
        <v>94</v>
      </c>
      <c r="T148" s="874"/>
      <c r="U148" s="874"/>
      <c r="V148" s="26"/>
      <c r="W148" s="27"/>
      <c r="X148" s="874"/>
      <c r="Y148" s="874"/>
      <c r="Z148" s="26"/>
      <c r="AA148" s="27"/>
      <c r="AB148" s="874"/>
      <c r="AC148" s="874"/>
      <c r="AD148" s="26"/>
      <c r="AE148" s="27"/>
      <c r="AF148" s="974" t="s">
        <v>651</v>
      </c>
      <c r="AG148" s="982" t="s">
        <v>488</v>
      </c>
    </row>
    <row r="149" spans="1:34" ht="15.75" x14ac:dyDescent="0.25">
      <c r="A149" s="980" t="s">
        <v>652</v>
      </c>
      <c r="B149" s="857" t="s">
        <v>261</v>
      </c>
      <c r="C149" s="1066" t="s">
        <v>653</v>
      </c>
      <c r="D149" s="874"/>
      <c r="E149" s="874"/>
      <c r="F149" s="26"/>
      <c r="G149" s="27"/>
      <c r="H149" s="874"/>
      <c r="I149" s="874"/>
      <c r="J149" s="26"/>
      <c r="K149" s="27"/>
      <c r="L149" s="1067">
        <v>20</v>
      </c>
      <c r="M149" s="1067">
        <v>8</v>
      </c>
      <c r="N149" s="1068">
        <v>3</v>
      </c>
      <c r="O149" s="1069" t="s">
        <v>94</v>
      </c>
      <c r="P149" s="874"/>
      <c r="Q149" s="874"/>
      <c r="R149" s="26"/>
      <c r="S149" s="27"/>
      <c r="T149" s="1067">
        <v>20</v>
      </c>
      <c r="U149" s="1067">
        <v>8</v>
      </c>
      <c r="V149" s="1068">
        <v>3</v>
      </c>
      <c r="W149" s="1069" t="s">
        <v>94</v>
      </c>
      <c r="X149" s="874"/>
      <c r="Y149" s="874"/>
      <c r="Z149" s="26"/>
      <c r="AA149" s="27"/>
      <c r="AB149" s="874"/>
      <c r="AC149" s="874"/>
      <c r="AD149" s="26"/>
      <c r="AE149" s="27"/>
      <c r="AF149" s="974" t="s">
        <v>651</v>
      </c>
      <c r="AG149" s="982" t="s">
        <v>488</v>
      </c>
    </row>
    <row r="150" spans="1:34" ht="15.75" x14ac:dyDescent="0.25">
      <c r="A150" s="856" t="s">
        <v>351</v>
      </c>
      <c r="B150" s="857" t="s">
        <v>261</v>
      </c>
      <c r="C150" s="867" t="s">
        <v>352</v>
      </c>
      <c r="D150" s="874"/>
      <c r="E150" s="874"/>
      <c r="F150" s="26"/>
      <c r="G150" s="27"/>
      <c r="H150" s="874">
        <v>14</v>
      </c>
      <c r="I150" s="874">
        <v>14</v>
      </c>
      <c r="J150" s="26">
        <v>3</v>
      </c>
      <c r="K150" s="27" t="s">
        <v>94</v>
      </c>
      <c r="L150" s="874">
        <v>14</v>
      </c>
      <c r="M150" s="874">
        <v>14</v>
      </c>
      <c r="N150" s="26">
        <v>3</v>
      </c>
      <c r="O150" s="27" t="s">
        <v>94</v>
      </c>
      <c r="P150" s="874">
        <v>14</v>
      </c>
      <c r="Q150" s="874">
        <v>14</v>
      </c>
      <c r="R150" s="26">
        <v>3</v>
      </c>
      <c r="S150" s="27" t="s">
        <v>94</v>
      </c>
      <c r="T150" s="874">
        <v>14</v>
      </c>
      <c r="U150" s="874">
        <v>14</v>
      </c>
      <c r="V150" s="26">
        <v>3</v>
      </c>
      <c r="W150" s="27" t="s">
        <v>94</v>
      </c>
      <c r="X150" s="874"/>
      <c r="Y150" s="874"/>
      <c r="Z150" s="26"/>
      <c r="AA150" s="27"/>
      <c r="AB150" s="874"/>
      <c r="AC150" s="874"/>
      <c r="AD150" s="26"/>
      <c r="AE150" s="27"/>
      <c r="AF150" s="875" t="s">
        <v>260</v>
      </c>
      <c r="AG150" s="876" t="s">
        <v>372</v>
      </c>
    </row>
    <row r="151" spans="1:34" ht="15.75" x14ac:dyDescent="0.25">
      <c r="A151" s="856" t="s">
        <v>480</v>
      </c>
      <c r="B151" s="857" t="s">
        <v>261</v>
      </c>
      <c r="C151" s="867" t="s">
        <v>481</v>
      </c>
      <c r="D151" s="885"/>
      <c r="E151" s="888"/>
      <c r="F151" s="901"/>
      <c r="G151" s="890"/>
      <c r="H151" s="894"/>
      <c r="I151" s="888">
        <v>28</v>
      </c>
      <c r="J151" s="901">
        <v>3</v>
      </c>
      <c r="K151" s="890" t="s">
        <v>110</v>
      </c>
      <c r="L151" s="894"/>
      <c r="M151" s="888">
        <v>28</v>
      </c>
      <c r="N151" s="889">
        <v>3</v>
      </c>
      <c r="O151" s="902" t="s">
        <v>110</v>
      </c>
      <c r="P151" s="903"/>
      <c r="Q151" s="888">
        <v>28</v>
      </c>
      <c r="R151" s="889">
        <v>3</v>
      </c>
      <c r="S151" s="904" t="s">
        <v>110</v>
      </c>
      <c r="T151" s="885"/>
      <c r="U151" s="888">
        <v>28</v>
      </c>
      <c r="V151" s="889">
        <v>3</v>
      </c>
      <c r="W151" s="895" t="s">
        <v>110</v>
      </c>
      <c r="X151" s="894"/>
      <c r="Y151" s="888"/>
      <c r="Z151" s="889"/>
      <c r="AA151" s="895"/>
      <c r="AB151" s="894"/>
      <c r="AC151" s="888"/>
      <c r="AD151" s="889"/>
      <c r="AE151" s="895"/>
      <c r="AF151" s="896" t="s">
        <v>195</v>
      </c>
      <c r="AG151" s="897" t="s">
        <v>196</v>
      </c>
    </row>
    <row r="152" spans="1:34" ht="15.75" x14ac:dyDescent="0.25">
      <c r="A152" s="856" t="s">
        <v>353</v>
      </c>
      <c r="B152" s="52" t="s">
        <v>261</v>
      </c>
      <c r="C152" s="867" t="s">
        <v>354</v>
      </c>
      <c r="D152" s="888"/>
      <c r="E152" s="888"/>
      <c r="F152" s="889"/>
      <c r="G152" s="895"/>
      <c r="H152" s="888"/>
      <c r="I152" s="888"/>
      <c r="J152" s="889"/>
      <c r="K152" s="895"/>
      <c r="L152" s="888"/>
      <c r="M152" s="888"/>
      <c r="N152" s="889"/>
      <c r="O152" s="902"/>
      <c r="P152" s="885"/>
      <c r="Q152" s="888"/>
      <c r="R152" s="901"/>
      <c r="S152" s="916"/>
      <c r="T152" s="885">
        <v>11</v>
      </c>
      <c r="U152" s="888">
        <v>17</v>
      </c>
      <c r="V152" s="889">
        <v>3</v>
      </c>
      <c r="W152" s="895" t="s">
        <v>110</v>
      </c>
      <c r="X152" s="888"/>
      <c r="Y152" s="888"/>
      <c r="Z152" s="889"/>
      <c r="AA152" s="895"/>
      <c r="AB152" s="888"/>
      <c r="AC152" s="888"/>
      <c r="AD152" s="889"/>
      <c r="AE152" s="895"/>
      <c r="AF152" s="917" t="s">
        <v>195</v>
      </c>
      <c r="AG152" s="897" t="s">
        <v>373</v>
      </c>
    </row>
    <row r="153" spans="1:34" ht="15.75" x14ac:dyDescent="0.25">
      <c r="A153" s="1021" t="s">
        <v>613</v>
      </c>
      <c r="B153" s="52" t="s">
        <v>261</v>
      </c>
      <c r="C153" s="1020" t="s">
        <v>614</v>
      </c>
      <c r="D153" s="985"/>
      <c r="E153" s="983"/>
      <c r="F153" s="984"/>
      <c r="G153" s="986"/>
      <c r="H153" s="985"/>
      <c r="I153" s="983"/>
      <c r="J153" s="984"/>
      <c r="K153" s="986"/>
      <c r="L153" s="985"/>
      <c r="M153" s="983"/>
      <c r="N153" s="984"/>
      <c r="O153" s="986"/>
      <c r="P153" s="985">
        <v>28</v>
      </c>
      <c r="Q153" s="983"/>
      <c r="R153" s="984">
        <v>3</v>
      </c>
      <c r="S153" s="988" t="s">
        <v>110</v>
      </c>
      <c r="T153" s="987"/>
      <c r="U153" s="983"/>
      <c r="V153" s="984"/>
      <c r="W153" s="986"/>
      <c r="X153" s="989"/>
      <c r="Y153" s="983"/>
      <c r="Z153" s="984"/>
      <c r="AA153" s="986"/>
      <c r="AB153" s="989"/>
      <c r="AC153" s="983"/>
      <c r="AD153" s="984"/>
      <c r="AE153" s="986"/>
      <c r="AF153" s="1027" t="s">
        <v>615</v>
      </c>
      <c r="AG153" s="1028" t="s">
        <v>609</v>
      </c>
      <c r="AH153" s="990"/>
    </row>
    <row r="154" spans="1:34" ht="15.75" x14ac:dyDescent="0.25">
      <c r="A154" s="1057" t="s">
        <v>646</v>
      </c>
      <c r="B154" s="52" t="s">
        <v>261</v>
      </c>
      <c r="C154" s="1056" t="s">
        <v>647</v>
      </c>
      <c r="D154" s="1060"/>
      <c r="E154" s="1045"/>
      <c r="F154" s="1046"/>
      <c r="G154" s="1047"/>
      <c r="H154" s="1060"/>
      <c r="I154" s="1045"/>
      <c r="J154" s="1046"/>
      <c r="K154" s="1047"/>
      <c r="L154" s="1060"/>
      <c r="M154" s="1045"/>
      <c r="N154" s="1046"/>
      <c r="O154" s="1047"/>
      <c r="P154" s="1061">
        <v>6</v>
      </c>
      <c r="Q154" s="1058">
        <v>22</v>
      </c>
      <c r="R154" s="1059">
        <v>3</v>
      </c>
      <c r="S154" s="1062" t="s">
        <v>110</v>
      </c>
      <c r="T154" s="1044"/>
      <c r="U154" s="1045"/>
      <c r="V154" s="1046"/>
      <c r="W154" s="1047"/>
      <c r="X154" s="1060"/>
      <c r="Y154" s="1045"/>
      <c r="Z154" s="1046"/>
      <c r="AA154" s="1063"/>
      <c r="AB154" s="1044"/>
      <c r="AC154" s="1045"/>
      <c r="AD154" s="1046"/>
      <c r="AE154" s="1047"/>
      <c r="AF154" s="1064" t="s">
        <v>615</v>
      </c>
      <c r="AG154" s="1065" t="s">
        <v>648</v>
      </c>
      <c r="AH154" s="990"/>
    </row>
    <row r="155" spans="1:34" s="926" customFormat="1" ht="15.75" x14ac:dyDescent="0.25">
      <c r="A155" s="909" t="s">
        <v>560</v>
      </c>
      <c r="B155" s="918" t="s">
        <v>261</v>
      </c>
      <c r="C155" s="910" t="s">
        <v>561</v>
      </c>
      <c r="D155" s="922"/>
      <c r="E155" s="923"/>
      <c r="F155" s="923"/>
      <c r="G155" s="924"/>
      <c r="H155" s="921"/>
      <c r="I155" s="931">
        <v>28</v>
      </c>
      <c r="J155" s="931">
        <v>3</v>
      </c>
      <c r="K155" s="932" t="s">
        <v>110</v>
      </c>
      <c r="L155" s="921"/>
      <c r="M155" s="931">
        <v>28</v>
      </c>
      <c r="N155" s="931">
        <v>3</v>
      </c>
      <c r="O155" s="932" t="s">
        <v>110</v>
      </c>
      <c r="P155" s="921"/>
      <c r="Q155" s="931">
        <v>28</v>
      </c>
      <c r="R155" s="931">
        <v>3</v>
      </c>
      <c r="S155" s="932" t="s">
        <v>110</v>
      </c>
      <c r="T155" s="921"/>
      <c r="U155" s="931">
        <v>28</v>
      </c>
      <c r="V155" s="931">
        <v>3</v>
      </c>
      <c r="W155" s="932" t="s">
        <v>110</v>
      </c>
      <c r="X155" s="922"/>
      <c r="Y155" s="923"/>
      <c r="Z155" s="923"/>
      <c r="AA155" s="924"/>
      <c r="AB155" s="922"/>
      <c r="AC155" s="923"/>
      <c r="AD155" s="923"/>
      <c r="AE155" s="924"/>
      <c r="AF155" s="911" t="s">
        <v>562</v>
      </c>
      <c r="AG155" s="912" t="s">
        <v>563</v>
      </c>
      <c r="AH155" s="925"/>
    </row>
    <row r="156" spans="1:34" s="926" customFormat="1" ht="15.75" x14ac:dyDescent="0.25">
      <c r="A156" s="913" t="s">
        <v>564</v>
      </c>
      <c r="B156" s="919" t="s">
        <v>261</v>
      </c>
      <c r="C156" s="884" t="s">
        <v>565</v>
      </c>
      <c r="D156" s="928"/>
      <c r="E156" s="929"/>
      <c r="F156" s="929"/>
      <c r="G156" s="930"/>
      <c r="H156" s="927"/>
      <c r="I156" s="933">
        <v>28</v>
      </c>
      <c r="J156" s="933">
        <v>3</v>
      </c>
      <c r="K156" s="934" t="s">
        <v>110</v>
      </c>
      <c r="L156" s="927"/>
      <c r="M156" s="933">
        <v>28</v>
      </c>
      <c r="N156" s="933">
        <v>3</v>
      </c>
      <c r="O156" s="934" t="s">
        <v>110</v>
      </c>
      <c r="P156" s="927"/>
      <c r="Q156" s="933">
        <v>28</v>
      </c>
      <c r="R156" s="933">
        <v>3</v>
      </c>
      <c r="S156" s="934" t="s">
        <v>110</v>
      </c>
      <c r="T156" s="927"/>
      <c r="U156" s="933">
        <v>28</v>
      </c>
      <c r="V156" s="933">
        <v>3</v>
      </c>
      <c r="W156" s="934" t="s">
        <v>110</v>
      </c>
      <c r="X156" s="928"/>
      <c r="Y156" s="929"/>
      <c r="Z156" s="929"/>
      <c r="AA156" s="930"/>
      <c r="AB156" s="928"/>
      <c r="AC156" s="929"/>
      <c r="AD156" s="929"/>
      <c r="AE156" s="930"/>
      <c r="AF156" s="914" t="s">
        <v>562</v>
      </c>
      <c r="AG156" s="915" t="s">
        <v>194</v>
      </c>
      <c r="AH156" s="925"/>
    </row>
    <row r="157" spans="1:34" s="926" customFormat="1" ht="15.75" x14ac:dyDescent="0.25">
      <c r="A157" s="913" t="s">
        <v>566</v>
      </c>
      <c r="B157" s="919" t="s">
        <v>261</v>
      </c>
      <c r="C157" s="884" t="s">
        <v>567</v>
      </c>
      <c r="D157" s="928"/>
      <c r="E157" s="929"/>
      <c r="F157" s="929"/>
      <c r="G157" s="930"/>
      <c r="H157" s="927"/>
      <c r="I157" s="933">
        <v>28</v>
      </c>
      <c r="J157" s="933">
        <v>3</v>
      </c>
      <c r="K157" s="934" t="s">
        <v>110</v>
      </c>
      <c r="L157" s="927"/>
      <c r="M157" s="933">
        <v>28</v>
      </c>
      <c r="N157" s="933">
        <v>3</v>
      </c>
      <c r="O157" s="934" t="s">
        <v>110</v>
      </c>
      <c r="P157" s="927"/>
      <c r="Q157" s="933">
        <v>28</v>
      </c>
      <c r="R157" s="933">
        <v>3</v>
      </c>
      <c r="S157" s="934" t="s">
        <v>110</v>
      </c>
      <c r="T157" s="927"/>
      <c r="U157" s="933">
        <v>28</v>
      </c>
      <c r="V157" s="933">
        <v>3</v>
      </c>
      <c r="W157" s="934" t="s">
        <v>110</v>
      </c>
      <c r="X157" s="928"/>
      <c r="Y157" s="929"/>
      <c r="Z157" s="929"/>
      <c r="AA157" s="930"/>
      <c r="AB157" s="928"/>
      <c r="AC157" s="929"/>
      <c r="AD157" s="929"/>
      <c r="AE157" s="930"/>
      <c r="AF157" s="914" t="s">
        <v>562</v>
      </c>
      <c r="AG157" s="915" t="s">
        <v>568</v>
      </c>
      <c r="AH157" s="925"/>
    </row>
    <row r="158" spans="1:34" s="926" customFormat="1" ht="15.75" x14ac:dyDescent="0.25">
      <c r="A158" s="955" t="s">
        <v>569</v>
      </c>
      <c r="B158" s="919" t="s">
        <v>261</v>
      </c>
      <c r="C158" s="961" t="s">
        <v>570</v>
      </c>
      <c r="D158" s="958"/>
      <c r="E158" s="929"/>
      <c r="F158" s="929"/>
      <c r="G158" s="930"/>
      <c r="H158" s="963"/>
      <c r="I158" s="933">
        <v>28</v>
      </c>
      <c r="J158" s="933">
        <v>3</v>
      </c>
      <c r="K158" s="934" t="s">
        <v>110</v>
      </c>
      <c r="L158" s="963"/>
      <c r="M158" s="933">
        <v>28</v>
      </c>
      <c r="N158" s="933">
        <v>3</v>
      </c>
      <c r="O158" s="934" t="s">
        <v>110</v>
      </c>
      <c r="P158" s="963"/>
      <c r="Q158" s="933">
        <v>28</v>
      </c>
      <c r="R158" s="933">
        <v>3</v>
      </c>
      <c r="S158" s="934" t="s">
        <v>110</v>
      </c>
      <c r="T158" s="963"/>
      <c r="U158" s="933">
        <v>28</v>
      </c>
      <c r="V158" s="933">
        <v>3</v>
      </c>
      <c r="W158" s="934" t="s">
        <v>110</v>
      </c>
      <c r="X158" s="958"/>
      <c r="Y158" s="929"/>
      <c r="Z158" s="929"/>
      <c r="AA158" s="930"/>
      <c r="AB158" s="958"/>
      <c r="AC158" s="929"/>
      <c r="AD158" s="929"/>
      <c r="AE158" s="930"/>
      <c r="AF158" s="914" t="s">
        <v>562</v>
      </c>
      <c r="AG158" s="968" t="s">
        <v>571</v>
      </c>
      <c r="AH158" s="954"/>
    </row>
    <row r="159" spans="1:34" s="33" customFormat="1" x14ac:dyDescent="0.2">
      <c r="A159" s="825" t="s">
        <v>584</v>
      </c>
      <c r="B159" s="919" t="s">
        <v>261</v>
      </c>
      <c r="C159" s="961" t="s">
        <v>585</v>
      </c>
      <c r="D159" s="959"/>
      <c r="E159" s="825"/>
      <c r="F159" s="825"/>
      <c r="G159" s="961"/>
      <c r="H159" s="959"/>
      <c r="I159" s="955">
        <v>28</v>
      </c>
      <c r="J159" s="955">
        <v>3</v>
      </c>
      <c r="K159" s="966" t="s">
        <v>109</v>
      </c>
      <c r="L159" s="964"/>
      <c r="M159" s="955"/>
      <c r="N159" s="955"/>
      <c r="O159" s="966"/>
      <c r="P159" s="964"/>
      <c r="Q159" s="955">
        <v>28</v>
      </c>
      <c r="R159" s="955">
        <v>3</v>
      </c>
      <c r="S159" s="966" t="s">
        <v>109</v>
      </c>
      <c r="T159" s="959"/>
      <c r="U159" s="825"/>
      <c r="V159" s="825"/>
      <c r="W159" s="961"/>
      <c r="X159" s="959"/>
      <c r="Y159" s="825"/>
      <c r="Z159" s="825"/>
      <c r="AA159" s="961"/>
      <c r="AB159" s="959"/>
      <c r="AC159" s="825"/>
      <c r="AD159" s="825"/>
      <c r="AE159" s="961"/>
      <c r="AF159" s="959" t="s">
        <v>586</v>
      </c>
      <c r="AG159" s="969" t="s">
        <v>587</v>
      </c>
    </row>
    <row r="160" spans="1:34" s="33" customFormat="1" ht="13.5" thickBot="1" x14ac:dyDescent="0.25">
      <c r="A160" s="956" t="s">
        <v>591</v>
      </c>
      <c r="B160" s="920" t="s">
        <v>261</v>
      </c>
      <c r="C160" s="962" t="s">
        <v>588</v>
      </c>
      <c r="D160" s="960"/>
      <c r="E160" s="956"/>
      <c r="F160" s="956"/>
      <c r="G160" s="962"/>
      <c r="H160" s="960"/>
      <c r="I160" s="957">
        <v>28</v>
      </c>
      <c r="J160" s="957">
        <v>3</v>
      </c>
      <c r="K160" s="967" t="s">
        <v>109</v>
      </c>
      <c r="L160" s="965"/>
      <c r="M160" s="957"/>
      <c r="N160" s="957"/>
      <c r="O160" s="967"/>
      <c r="P160" s="965"/>
      <c r="Q160" s="957">
        <v>28</v>
      </c>
      <c r="R160" s="957">
        <v>3</v>
      </c>
      <c r="S160" s="967" t="s">
        <v>109</v>
      </c>
      <c r="T160" s="960"/>
      <c r="U160" s="956"/>
      <c r="V160" s="956"/>
      <c r="W160" s="962"/>
      <c r="X160" s="960"/>
      <c r="Y160" s="956"/>
      <c r="Z160" s="956"/>
      <c r="AA160" s="962"/>
      <c r="AB160" s="960"/>
      <c r="AC160" s="956"/>
      <c r="AD160" s="956"/>
      <c r="AE160" s="962"/>
      <c r="AF160" s="960" t="s">
        <v>592</v>
      </c>
      <c r="AG160" s="970" t="s">
        <v>589</v>
      </c>
    </row>
    <row r="161" spans="9:19" x14ac:dyDescent="0.2">
      <c r="I161" s="953"/>
      <c r="J161" s="953"/>
      <c r="K161" s="953"/>
      <c r="L161" s="953"/>
      <c r="M161" s="953"/>
      <c r="N161" s="953"/>
      <c r="O161" s="953"/>
      <c r="P161" s="953"/>
      <c r="Q161" s="953"/>
      <c r="R161" s="953"/>
      <c r="S161" s="953"/>
    </row>
  </sheetData>
  <protectedRanges>
    <protectedRange sqref="C11" name="Tartomány1_2_1_1_2"/>
    <protectedRange sqref="C38" name="Tartomány1_2_1_3_1_1"/>
    <protectedRange sqref="C49:C54" name="Tartomány1_2_1_2_2_1"/>
    <protectedRange sqref="C33" name="Tartomány1_2_1_1_3_1"/>
  </protectedRanges>
  <mergeCells count="37">
    <mergeCell ref="A77:AA77"/>
    <mergeCell ref="A76:AA76"/>
    <mergeCell ref="AA7:AA8"/>
    <mergeCell ref="G7:G8"/>
    <mergeCell ref="J7:J8"/>
    <mergeCell ref="K7:K8"/>
    <mergeCell ref="L9:AA9"/>
    <mergeCell ref="N7:N8"/>
    <mergeCell ref="F7:F8"/>
    <mergeCell ref="O7:O8"/>
    <mergeCell ref="R7:R8"/>
    <mergeCell ref="S7:S8"/>
    <mergeCell ref="L68:AA68"/>
    <mergeCell ref="L71:AA71"/>
    <mergeCell ref="AD7:AD8"/>
    <mergeCell ref="AE7:AE8"/>
    <mergeCell ref="X6:AA6"/>
    <mergeCell ref="AB9:AE9"/>
    <mergeCell ref="V7:V8"/>
    <mergeCell ref="W7:W8"/>
    <mergeCell ref="Z7:Z8"/>
    <mergeCell ref="H6:K6"/>
    <mergeCell ref="L6:O6"/>
    <mergeCell ref="AF5:AF8"/>
    <mergeCell ref="AG5:AG8"/>
    <mergeCell ref="A1:AE1"/>
    <mergeCell ref="A2:AE2"/>
    <mergeCell ref="A3:AE3"/>
    <mergeCell ref="A4:AE4"/>
    <mergeCell ref="A5:A8"/>
    <mergeCell ref="B5:B8"/>
    <mergeCell ref="C5:C8"/>
    <mergeCell ref="D5:AA5"/>
    <mergeCell ref="AB5:AE6"/>
    <mergeCell ref="D6:G6"/>
    <mergeCell ref="P6:S6"/>
    <mergeCell ref="T6:W6"/>
  </mergeCells>
  <pageMargins left="0.7" right="0.7" top="0.75" bottom="0.75" header="0.3" footer="0.3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AK157"/>
  <sheetViews>
    <sheetView topLeftCell="A5" zoomScale="93" zoomScaleNormal="93" zoomScaleSheetLayoutView="70" workbookViewId="0">
      <selection activeCell="AI19" sqref="AI19"/>
    </sheetView>
  </sheetViews>
  <sheetFormatPr defaultColWidth="10.6640625" defaultRowHeight="15.75" x14ac:dyDescent="0.25"/>
  <cols>
    <col min="1" max="1" width="17.1640625" style="2" customWidth="1"/>
    <col min="2" max="2" width="7.1640625" style="7" customWidth="1"/>
    <col min="3" max="3" width="79.83203125" style="7" customWidth="1"/>
    <col min="4" max="4" width="8.83203125" style="7" customWidth="1"/>
    <col min="5" max="5" width="16.5" style="7" bestFit="1" customWidth="1"/>
    <col min="6" max="6" width="12.83203125" style="7" bestFit="1" customWidth="1"/>
    <col min="7" max="7" width="8.1640625" style="7" customWidth="1"/>
    <col min="8" max="8" width="16.5" style="7" bestFit="1" customWidth="1"/>
    <col min="9" max="9" width="8" style="7" customWidth="1"/>
    <col min="10" max="10" width="5.83203125" style="7" customWidth="1"/>
    <col min="11" max="11" width="8.6640625" style="7" bestFit="1" customWidth="1"/>
    <col min="12" max="12" width="9.5" style="7" customWidth="1"/>
    <col min="13" max="13" width="9" style="7" bestFit="1" customWidth="1"/>
    <col min="14" max="14" width="7" style="7" bestFit="1" customWidth="1"/>
    <col min="15" max="15" width="6" style="7" customWidth="1"/>
    <col min="16" max="16" width="9" style="7" bestFit="1" customWidth="1"/>
    <col min="17" max="17" width="8.1640625" style="7" customWidth="1"/>
    <col min="18" max="18" width="5.83203125" style="7" customWidth="1"/>
    <col min="19" max="19" width="6.6640625" style="7" bestFit="1" customWidth="1"/>
    <col min="20" max="21" width="9" style="7" bestFit="1" customWidth="1"/>
    <col min="22" max="22" width="7.33203125" style="1" customWidth="1"/>
    <col min="23" max="23" width="8.5" style="1" customWidth="1"/>
    <col min="24" max="24" width="8.33203125" style="1" customWidth="1"/>
    <col min="25" max="25" width="9.5" style="1" customWidth="1"/>
    <col min="26" max="26" width="8.6640625" style="1" customWidth="1"/>
    <col min="27" max="27" width="7.5" style="1" customWidth="1"/>
    <col min="28" max="28" width="11.6640625" style="1" customWidth="1"/>
    <col min="29" max="30" width="10.33203125" style="1" customWidth="1"/>
    <col min="31" max="31" width="11.33203125" style="1" bestFit="1" customWidth="1"/>
    <col min="32" max="32" width="57.33203125" style="1" bestFit="1" customWidth="1"/>
    <col min="33" max="33" width="39.6640625" style="1" customWidth="1"/>
    <col min="34" max="16384" width="10.6640625" style="1"/>
  </cols>
  <sheetData>
    <row r="1" spans="1:34" ht="21.95" customHeight="1" thickTop="1" x14ac:dyDescent="0.2">
      <c r="A1" s="1119" t="s">
        <v>13</v>
      </c>
      <c r="B1" s="1120"/>
      <c r="C1" s="1120"/>
      <c r="D1" s="1121"/>
      <c r="E1" s="1121"/>
      <c r="F1" s="1121"/>
      <c r="G1" s="1121"/>
      <c r="H1" s="1121"/>
      <c r="I1" s="1121"/>
      <c r="J1" s="1121"/>
      <c r="K1" s="1121"/>
      <c r="L1" s="1121"/>
      <c r="M1" s="1121"/>
      <c r="N1" s="1121"/>
      <c r="O1" s="1121"/>
      <c r="P1" s="1121"/>
      <c r="Q1" s="1121"/>
      <c r="R1" s="1121"/>
      <c r="S1" s="1121"/>
      <c r="T1" s="1121"/>
      <c r="U1" s="1121"/>
      <c r="V1" s="323"/>
      <c r="W1" s="323"/>
      <c r="X1" s="323"/>
      <c r="Y1" s="323"/>
      <c r="Z1" s="323"/>
      <c r="AA1" s="323"/>
      <c r="AB1" s="323"/>
      <c r="AC1" s="323"/>
      <c r="AD1" s="323"/>
      <c r="AE1" s="324"/>
      <c r="AF1" s="83"/>
      <c r="AG1" s="83"/>
    </row>
    <row r="2" spans="1:34" ht="21.95" customHeight="1" x14ac:dyDescent="0.2">
      <c r="A2" s="1128" t="s">
        <v>95</v>
      </c>
      <c r="B2" s="1082"/>
      <c r="C2" s="1082"/>
      <c r="D2" s="1082"/>
      <c r="E2" s="1082"/>
      <c r="F2" s="1082"/>
      <c r="G2" s="1082"/>
      <c r="H2" s="1082"/>
      <c r="I2" s="1082"/>
      <c r="J2" s="1082"/>
      <c r="K2" s="1082"/>
      <c r="L2" s="1082"/>
      <c r="M2" s="1082"/>
      <c r="N2" s="1082"/>
      <c r="O2" s="1082"/>
      <c r="P2" s="1082"/>
      <c r="Q2" s="1082"/>
      <c r="R2" s="1082"/>
      <c r="S2" s="1082"/>
      <c r="T2" s="1082"/>
      <c r="U2" s="1082"/>
      <c r="V2" s="83"/>
      <c r="W2" s="83"/>
      <c r="X2" s="83"/>
      <c r="Y2" s="83"/>
      <c r="Z2" s="83"/>
      <c r="AA2" s="83"/>
      <c r="AB2" s="83"/>
      <c r="AC2" s="83"/>
      <c r="AD2" s="83"/>
      <c r="AE2" s="325"/>
      <c r="AF2" s="83"/>
      <c r="AG2" s="83"/>
    </row>
    <row r="3" spans="1:34" ht="21.95" customHeight="1" x14ac:dyDescent="0.2">
      <c r="A3" s="1128" t="s">
        <v>419</v>
      </c>
      <c r="B3" s="1082"/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2"/>
      <c r="V3" s="83"/>
      <c r="W3" s="83"/>
      <c r="X3" s="83"/>
      <c r="Y3" s="83"/>
      <c r="Z3" s="83"/>
      <c r="AA3" s="83"/>
      <c r="AB3" s="83"/>
      <c r="AC3" s="83"/>
      <c r="AD3" s="83"/>
      <c r="AE3" s="325"/>
      <c r="AF3" s="83"/>
      <c r="AG3" s="83"/>
    </row>
    <row r="4" spans="1:34" ht="21.95" customHeight="1" x14ac:dyDescent="0.2">
      <c r="A4" s="1128" t="s">
        <v>245</v>
      </c>
      <c r="B4" s="1082"/>
      <c r="C4" s="1082"/>
      <c r="D4" s="1153"/>
      <c r="E4" s="1153"/>
      <c r="F4" s="1153"/>
      <c r="G4" s="1153"/>
      <c r="H4" s="1153"/>
      <c r="I4" s="1153"/>
      <c r="J4" s="1153"/>
      <c r="K4" s="1153"/>
      <c r="L4" s="1153"/>
      <c r="M4" s="1153"/>
      <c r="N4" s="1153"/>
      <c r="O4" s="1153"/>
      <c r="P4" s="1153"/>
      <c r="Q4" s="1153"/>
      <c r="R4" s="1153"/>
      <c r="S4" s="1153"/>
      <c r="T4" s="1153"/>
      <c r="U4" s="1153"/>
      <c r="V4" s="83"/>
      <c r="W4" s="83"/>
      <c r="X4" s="83"/>
      <c r="Y4" s="83"/>
      <c r="Z4" s="83"/>
      <c r="AA4" s="83"/>
      <c r="AB4" s="83"/>
      <c r="AC4" s="83"/>
      <c r="AD4" s="83"/>
      <c r="AE4" s="325"/>
      <c r="AF4" s="83"/>
      <c r="AG4" s="83"/>
    </row>
    <row r="5" spans="1:34" ht="21.95" customHeight="1" thickBot="1" x14ac:dyDescent="0.25">
      <c r="A5" s="1154" t="s">
        <v>413</v>
      </c>
      <c r="B5" s="1081"/>
      <c r="C5" s="1081"/>
      <c r="D5" s="1155"/>
      <c r="E5" s="1155"/>
      <c r="F5" s="1155"/>
      <c r="G5" s="1155"/>
      <c r="H5" s="1155"/>
      <c r="I5" s="1155"/>
      <c r="J5" s="1155"/>
      <c r="K5" s="1155"/>
      <c r="L5" s="1155"/>
      <c r="M5" s="1155"/>
      <c r="N5" s="1155"/>
      <c r="O5" s="1155"/>
      <c r="P5" s="1155"/>
      <c r="Q5" s="1155"/>
      <c r="R5" s="1155"/>
      <c r="S5" s="1155"/>
      <c r="T5" s="1155"/>
      <c r="U5" s="1155"/>
      <c r="V5" s="83"/>
      <c r="W5" s="83"/>
      <c r="X5" s="83"/>
      <c r="Y5" s="83"/>
      <c r="Z5" s="83"/>
      <c r="AA5" s="83"/>
      <c r="AB5" s="83"/>
      <c r="AC5" s="83"/>
      <c r="AD5" s="83"/>
      <c r="AE5" s="325"/>
      <c r="AF5" s="83"/>
      <c r="AG5" s="83"/>
    </row>
    <row r="6" spans="1:34" ht="15.75" customHeight="1" thickTop="1" thickBot="1" x14ac:dyDescent="0.25">
      <c r="A6" s="1160" t="s">
        <v>10</v>
      </c>
      <c r="B6" s="1163" t="s">
        <v>11</v>
      </c>
      <c r="C6" s="1122" t="s">
        <v>12</v>
      </c>
      <c r="D6" s="1156"/>
      <c r="E6" s="1156"/>
      <c r="F6" s="1156"/>
      <c r="G6" s="1156"/>
      <c r="H6" s="1156"/>
      <c r="I6" s="1156"/>
      <c r="J6" s="1156"/>
      <c r="K6" s="1156"/>
      <c r="L6" s="1156"/>
      <c r="M6" s="1156"/>
      <c r="N6" s="1156"/>
      <c r="O6" s="1156"/>
      <c r="P6" s="1156"/>
      <c r="Q6" s="1156"/>
      <c r="R6" s="1156"/>
      <c r="S6" s="1156"/>
      <c r="T6" s="1156"/>
      <c r="U6" s="1156"/>
      <c r="V6" s="1156"/>
      <c r="W6" s="1156"/>
      <c r="X6" s="1156"/>
      <c r="Y6" s="1156"/>
      <c r="Z6" s="1156"/>
      <c r="AA6" s="1156"/>
      <c r="AB6" s="1131" t="s">
        <v>407</v>
      </c>
      <c r="AC6" s="1131"/>
      <c r="AD6" s="1131"/>
      <c r="AE6" s="1132"/>
      <c r="AF6" s="1116" t="s">
        <v>188</v>
      </c>
      <c r="AG6" s="1079" t="s">
        <v>189</v>
      </c>
    </row>
    <row r="7" spans="1:34" ht="15.75" customHeight="1" x14ac:dyDescent="0.2">
      <c r="A7" s="1161"/>
      <c r="B7" s="1164"/>
      <c r="C7" s="1123"/>
      <c r="D7" s="1157" t="s">
        <v>138</v>
      </c>
      <c r="E7" s="1157"/>
      <c r="F7" s="1157"/>
      <c r="G7" s="1158"/>
      <c r="H7" s="1157" t="s">
        <v>2</v>
      </c>
      <c r="I7" s="1157"/>
      <c r="J7" s="1157"/>
      <c r="K7" s="1159"/>
      <c r="L7" s="1157" t="s">
        <v>144</v>
      </c>
      <c r="M7" s="1157"/>
      <c r="N7" s="1157"/>
      <c r="O7" s="1158"/>
      <c r="P7" s="1157" t="s">
        <v>3</v>
      </c>
      <c r="Q7" s="1157"/>
      <c r="R7" s="1157"/>
      <c r="S7" s="1158"/>
      <c r="T7" s="1157" t="s">
        <v>139</v>
      </c>
      <c r="U7" s="1157"/>
      <c r="V7" s="1157"/>
      <c r="W7" s="1158"/>
      <c r="X7" s="1157" t="s">
        <v>140</v>
      </c>
      <c r="Y7" s="1157"/>
      <c r="Z7" s="1157"/>
      <c r="AA7" s="1158"/>
      <c r="AB7" s="1133"/>
      <c r="AC7" s="1133"/>
      <c r="AD7" s="1133"/>
      <c r="AE7" s="1134"/>
      <c r="AF7" s="1117"/>
      <c r="AG7" s="1080"/>
    </row>
    <row r="8" spans="1:34" ht="90" customHeight="1" x14ac:dyDescent="0.2">
      <c r="A8" s="1161"/>
      <c r="B8" s="1164"/>
      <c r="C8" s="1123"/>
      <c r="D8" s="1136" t="s">
        <v>408</v>
      </c>
      <c r="E8" s="1135" t="s">
        <v>409</v>
      </c>
      <c r="F8" s="1129" t="s">
        <v>9</v>
      </c>
      <c r="G8" s="1149" t="s">
        <v>123</v>
      </c>
      <c r="H8" s="1136" t="s">
        <v>408</v>
      </c>
      <c r="I8" s="1135" t="s">
        <v>409</v>
      </c>
      <c r="J8" s="1129" t="s">
        <v>9</v>
      </c>
      <c r="K8" s="1147" t="s">
        <v>123</v>
      </c>
      <c r="L8" s="1136" t="s">
        <v>408</v>
      </c>
      <c r="M8" s="1135" t="s">
        <v>409</v>
      </c>
      <c r="N8" s="1129" t="s">
        <v>9</v>
      </c>
      <c r="O8" s="1149" t="s">
        <v>123</v>
      </c>
      <c r="P8" s="1136" t="s">
        <v>408</v>
      </c>
      <c r="Q8" s="1135" t="s">
        <v>409</v>
      </c>
      <c r="R8" s="1129" t="s">
        <v>9</v>
      </c>
      <c r="S8" s="1145" t="s">
        <v>123</v>
      </c>
      <c r="T8" s="1136" t="s">
        <v>408</v>
      </c>
      <c r="U8" s="1135" t="s">
        <v>409</v>
      </c>
      <c r="V8" s="1129" t="s">
        <v>9</v>
      </c>
      <c r="W8" s="1149" t="s">
        <v>123</v>
      </c>
      <c r="X8" s="1136" t="s">
        <v>408</v>
      </c>
      <c r="Y8" s="1135" t="s">
        <v>409</v>
      </c>
      <c r="Z8" s="1129" t="s">
        <v>9</v>
      </c>
      <c r="AA8" s="1145" t="s">
        <v>123</v>
      </c>
      <c r="AB8" s="1138" t="s">
        <v>410</v>
      </c>
      <c r="AC8" s="1140" t="s">
        <v>411</v>
      </c>
      <c r="AD8" s="1129" t="s">
        <v>9</v>
      </c>
      <c r="AE8" s="1151" t="s">
        <v>106</v>
      </c>
      <c r="AF8" s="1117"/>
      <c r="AG8" s="1080"/>
    </row>
    <row r="9" spans="1:34" ht="21.95" customHeight="1" thickBot="1" x14ac:dyDescent="0.25">
      <c r="A9" s="1162"/>
      <c r="B9" s="1165"/>
      <c r="C9" s="1124"/>
      <c r="D9" s="1137"/>
      <c r="E9" s="1135"/>
      <c r="F9" s="1130"/>
      <c r="G9" s="1150"/>
      <c r="H9" s="1137"/>
      <c r="I9" s="1135"/>
      <c r="J9" s="1130"/>
      <c r="K9" s="1148"/>
      <c r="L9" s="1137"/>
      <c r="M9" s="1135"/>
      <c r="N9" s="1130"/>
      <c r="O9" s="1150"/>
      <c r="P9" s="1137"/>
      <c r="Q9" s="1135"/>
      <c r="R9" s="1130"/>
      <c r="S9" s="1146"/>
      <c r="T9" s="1137"/>
      <c r="U9" s="1135"/>
      <c r="V9" s="1130"/>
      <c r="W9" s="1150"/>
      <c r="X9" s="1137"/>
      <c r="Y9" s="1135"/>
      <c r="Z9" s="1130"/>
      <c r="AA9" s="1146"/>
      <c r="AB9" s="1139"/>
      <c r="AC9" s="1141"/>
      <c r="AD9" s="1130"/>
      <c r="AE9" s="1152"/>
      <c r="AF9" s="1118"/>
      <c r="AG9" s="1080"/>
    </row>
    <row r="10" spans="1:34" s="3" customFormat="1" ht="15.75" customHeight="1" thickBot="1" x14ac:dyDescent="0.3">
      <c r="A10" s="165"/>
      <c r="B10" s="166"/>
      <c r="C10" s="167" t="s">
        <v>125</v>
      </c>
      <c r="D10" s="168">
        <f>SZAK!D75</f>
        <v>182</v>
      </c>
      <c r="E10" s="168">
        <f>SZAK!E75</f>
        <v>228</v>
      </c>
      <c r="F10" s="168">
        <f>SZAK!F75</f>
        <v>27</v>
      </c>
      <c r="G10" s="169" t="s">
        <v>18</v>
      </c>
      <c r="H10" s="168">
        <f>SZAK!H75</f>
        <v>84</v>
      </c>
      <c r="I10" s="168">
        <f>SZAK!I75</f>
        <v>294</v>
      </c>
      <c r="J10" s="168">
        <f>SZAK!J75</f>
        <v>28</v>
      </c>
      <c r="K10" s="169" t="s">
        <v>18</v>
      </c>
      <c r="L10" s="168">
        <f>SZAK!L75</f>
        <v>98</v>
      </c>
      <c r="M10" s="168">
        <f>SZAK!M75</f>
        <v>266</v>
      </c>
      <c r="N10" s="168">
        <f>SZAK!N75</f>
        <v>24</v>
      </c>
      <c r="O10" s="169" t="s">
        <v>18</v>
      </c>
      <c r="P10" s="168">
        <f>SZAK!P75</f>
        <v>84</v>
      </c>
      <c r="Q10" s="168">
        <f>SZAK!Q75</f>
        <v>196</v>
      </c>
      <c r="R10" s="168">
        <f>SZAK!R75</f>
        <v>20</v>
      </c>
      <c r="S10" s="168" t="s">
        <v>18</v>
      </c>
      <c r="T10" s="168">
        <f>SZAK!T75</f>
        <v>112</v>
      </c>
      <c r="U10" s="168">
        <f>SZAK!U75</f>
        <v>224</v>
      </c>
      <c r="V10" s="168">
        <f>SZAK!V75</f>
        <v>24</v>
      </c>
      <c r="W10" s="168" t="s">
        <v>18</v>
      </c>
      <c r="X10" s="168">
        <f>SZAK!X75</f>
        <v>44</v>
      </c>
      <c r="Y10" s="168">
        <f>SZAK!Y75</f>
        <v>124</v>
      </c>
      <c r="Z10" s="168">
        <f>SZAK!Z75</f>
        <v>16</v>
      </c>
      <c r="AA10" s="170" t="s">
        <v>18</v>
      </c>
      <c r="AB10" s="280">
        <f>SZAK!AB75</f>
        <v>604</v>
      </c>
      <c r="AC10" s="280">
        <f>SZAK!AC75</f>
        <v>1332</v>
      </c>
      <c r="AD10" s="280">
        <f>SZAK!AD75</f>
        <v>139</v>
      </c>
      <c r="AE10" s="326">
        <f>SUM(AB10,AC10)</f>
        <v>1936</v>
      </c>
      <c r="AF10" s="321"/>
      <c r="AG10" s="171"/>
    </row>
    <row r="11" spans="1:34" ht="15.75" customHeight="1" x14ac:dyDescent="0.2">
      <c r="A11" s="172" t="s">
        <v>2</v>
      </c>
      <c r="B11" s="173"/>
      <c r="C11" s="174" t="s">
        <v>415</v>
      </c>
      <c r="D11" s="175"/>
      <c r="E11" s="175"/>
      <c r="F11" s="176"/>
      <c r="G11" s="177"/>
      <c r="H11" s="175"/>
      <c r="I11" s="175"/>
      <c r="J11" s="176"/>
      <c r="K11" s="178"/>
      <c r="L11" s="175"/>
      <c r="M11" s="175"/>
      <c r="N11" s="176"/>
      <c r="O11" s="178"/>
      <c r="P11" s="175"/>
      <c r="Q11" s="175"/>
      <c r="R11" s="176"/>
      <c r="S11" s="179"/>
      <c r="T11" s="175"/>
      <c r="U11" s="175"/>
      <c r="V11" s="176"/>
      <c r="W11" s="180"/>
      <c r="X11" s="175"/>
      <c r="Y11" s="175"/>
      <c r="Z11" s="176"/>
      <c r="AA11" s="181"/>
      <c r="AB11" s="182"/>
      <c r="AC11" s="182"/>
      <c r="AD11" s="182"/>
      <c r="AE11" s="183"/>
      <c r="AF11" s="56"/>
      <c r="AG11" s="57"/>
    </row>
    <row r="12" spans="1:34" s="31" customFormat="1" ht="12.75" x14ac:dyDescent="0.2">
      <c r="A12" s="141" t="s">
        <v>484</v>
      </c>
      <c r="B12" s="52"/>
      <c r="C12" s="797" t="s">
        <v>485</v>
      </c>
      <c r="D12" s="153"/>
      <c r="E12" s="153"/>
      <c r="F12" s="154"/>
      <c r="G12" s="155"/>
      <c r="H12" s="138"/>
      <c r="I12" s="153"/>
      <c r="J12" s="154"/>
      <c r="K12" s="627"/>
      <c r="L12" s="153"/>
      <c r="M12" s="153"/>
      <c r="N12" s="154"/>
      <c r="O12" s="155"/>
      <c r="P12" s="138"/>
      <c r="Q12" s="153"/>
      <c r="R12" s="803"/>
      <c r="S12" s="804"/>
      <c r="T12" s="138"/>
      <c r="U12" s="153">
        <v>28</v>
      </c>
      <c r="V12" s="154">
        <v>2</v>
      </c>
      <c r="W12" s="155" t="s">
        <v>110</v>
      </c>
      <c r="X12" s="138"/>
      <c r="Y12" s="153"/>
      <c r="Z12" s="154"/>
      <c r="AA12" s="155"/>
      <c r="AB12" s="51">
        <f t="shared" ref="AB12:AB13" si="0">SUM(D12,H12,L12,P12,T12,X12)</f>
        <v>0</v>
      </c>
      <c r="AC12" s="50">
        <f t="shared" ref="AC12:AC13" si="1">SUM(E12,I12,M12,Q12,U12,Y12)</f>
        <v>28</v>
      </c>
      <c r="AD12" s="51">
        <f t="shared" ref="AD12:AD13" si="2">IF(J12+F12+N12+R12+V12+Z12=0,"",J12+F12+N12+R12+V12+Z12)</f>
        <v>2</v>
      </c>
      <c r="AE12" s="805">
        <f t="shared" ref="AE12:AE13" si="3">SUM(AB12,AC12)</f>
        <v>28</v>
      </c>
      <c r="AF12" s="44" t="s">
        <v>215</v>
      </c>
      <c r="AG12" s="55" t="s">
        <v>486</v>
      </c>
    </row>
    <row r="13" spans="1:34" s="30" customFormat="1" ht="15.75" customHeight="1" x14ac:dyDescent="0.2">
      <c r="A13" s="707" t="s">
        <v>606</v>
      </c>
      <c r="B13" s="133" t="s">
        <v>1</v>
      </c>
      <c r="C13" s="660" t="s">
        <v>76</v>
      </c>
      <c r="D13" s="152"/>
      <c r="E13" s="153"/>
      <c r="F13" s="154"/>
      <c r="G13" s="155"/>
      <c r="H13" s="138"/>
      <c r="I13" s="153"/>
      <c r="J13" s="154"/>
      <c r="K13" s="627"/>
      <c r="L13" s="153"/>
      <c r="M13" s="153"/>
      <c r="N13" s="154"/>
      <c r="O13" s="142"/>
      <c r="P13" s="628"/>
      <c r="Q13" s="138"/>
      <c r="R13" s="154"/>
      <c r="S13" s="155"/>
      <c r="T13" s="138"/>
      <c r="U13" s="127"/>
      <c r="V13" s="134"/>
      <c r="W13" s="139"/>
      <c r="X13" s="1073">
        <v>2</v>
      </c>
      <c r="Y13" s="1073">
        <v>18</v>
      </c>
      <c r="Z13" s="128">
        <v>2</v>
      </c>
      <c r="AA13" s="142" t="s">
        <v>110</v>
      </c>
      <c r="AB13" s="572">
        <f t="shared" si="0"/>
        <v>2</v>
      </c>
      <c r="AC13" s="51">
        <f t="shared" si="1"/>
        <v>18</v>
      </c>
      <c r="AD13" s="118">
        <f t="shared" si="2"/>
        <v>2</v>
      </c>
      <c r="AE13" s="132">
        <f t="shared" si="3"/>
        <v>20</v>
      </c>
      <c r="AF13" s="44" t="s">
        <v>473</v>
      </c>
      <c r="AG13" s="973" t="s">
        <v>654</v>
      </c>
    </row>
    <row r="14" spans="1:34" s="30" customFormat="1" ht="15.75" customHeight="1" x14ac:dyDescent="0.2">
      <c r="A14" s="141" t="s">
        <v>487</v>
      </c>
      <c r="B14" s="52" t="s">
        <v>79</v>
      </c>
      <c r="C14" s="242" t="s">
        <v>455</v>
      </c>
      <c r="D14" s="806"/>
      <c r="E14" s="807"/>
      <c r="F14" s="808"/>
      <c r="G14" s="809"/>
      <c r="H14" s="650">
        <v>28</v>
      </c>
      <c r="I14" s="588">
        <v>28</v>
      </c>
      <c r="J14" s="794">
        <v>4</v>
      </c>
      <c r="K14" s="796" t="s">
        <v>128</v>
      </c>
      <c r="L14" s="588"/>
      <c r="M14" s="588"/>
      <c r="N14" s="794"/>
      <c r="O14" s="659"/>
      <c r="P14" s="810"/>
      <c r="Q14" s="650"/>
      <c r="R14" s="794"/>
      <c r="S14" s="795"/>
      <c r="T14" s="650"/>
      <c r="U14" s="588"/>
      <c r="V14" s="794"/>
      <c r="W14" s="796"/>
      <c r="X14" s="588"/>
      <c r="Y14" s="588"/>
      <c r="Z14" s="794"/>
      <c r="AA14" s="811"/>
      <c r="AB14" s="51">
        <f>SUM(D14,H14,L14,P14,T14,X14)</f>
        <v>28</v>
      </c>
      <c r="AC14" s="50">
        <f>SUM(E14,I14,M14,Q14,U14,Y14)</f>
        <v>28</v>
      </c>
      <c r="AD14" s="51">
        <f>SUM(F14,J14,N14,R14,V14,Z14)</f>
        <v>4</v>
      </c>
      <c r="AE14" s="812">
        <f>SUM(AB14,AC14)</f>
        <v>56</v>
      </c>
      <c r="AF14" s="44" t="s">
        <v>215</v>
      </c>
      <c r="AG14" s="821" t="s">
        <v>257</v>
      </c>
      <c r="AH14" s="813"/>
    </row>
    <row r="15" spans="1:34" s="30" customFormat="1" ht="19.5" customHeight="1" x14ac:dyDescent="0.2">
      <c r="A15" s="141" t="s">
        <v>520</v>
      </c>
      <c r="B15" s="52" t="s">
        <v>79</v>
      </c>
      <c r="C15" s="242" t="s">
        <v>521</v>
      </c>
      <c r="D15" s="806"/>
      <c r="E15" s="807"/>
      <c r="F15" s="814"/>
      <c r="G15" s="815"/>
      <c r="H15" s="650"/>
      <c r="I15" s="588"/>
      <c r="J15" s="794"/>
      <c r="K15" s="796"/>
      <c r="L15" s="588">
        <v>56</v>
      </c>
      <c r="M15" s="588">
        <v>42</v>
      </c>
      <c r="N15" s="794">
        <v>5</v>
      </c>
      <c r="O15" s="659" t="s">
        <v>128</v>
      </c>
      <c r="P15" s="810"/>
      <c r="Q15" s="650"/>
      <c r="R15" s="794"/>
      <c r="S15" s="795"/>
      <c r="T15" s="650"/>
      <c r="U15" s="588"/>
      <c r="V15" s="794"/>
      <c r="W15" s="796"/>
      <c r="X15" s="588"/>
      <c r="Y15" s="588"/>
      <c r="Z15" s="794"/>
      <c r="AA15" s="811"/>
      <c r="AB15" s="51">
        <f t="shared" ref="AB15:AD22" si="4">SUM(D15,H15,L15,P15,T15,X15)</f>
        <v>56</v>
      </c>
      <c r="AC15" s="50">
        <f t="shared" si="4"/>
        <v>42</v>
      </c>
      <c r="AD15" s="51">
        <f t="shared" si="4"/>
        <v>5</v>
      </c>
      <c r="AE15" s="812">
        <f t="shared" ref="AE15:AE22" si="5">SUM(AB15,AC15)</f>
        <v>98</v>
      </c>
      <c r="AF15" s="44" t="s">
        <v>215</v>
      </c>
      <c r="AG15" s="55" t="s">
        <v>522</v>
      </c>
    </row>
    <row r="16" spans="1:34" s="30" customFormat="1" ht="15.75" customHeight="1" x14ac:dyDescent="0.2">
      <c r="A16" s="141" t="s">
        <v>523</v>
      </c>
      <c r="B16" s="52" t="s">
        <v>79</v>
      </c>
      <c r="C16" s="242" t="s">
        <v>524</v>
      </c>
      <c r="D16" s="806"/>
      <c r="E16" s="807"/>
      <c r="F16" s="814"/>
      <c r="G16" s="815"/>
      <c r="H16" s="650"/>
      <c r="I16" s="588"/>
      <c r="J16" s="794"/>
      <c r="K16" s="796"/>
      <c r="L16" s="588"/>
      <c r="M16" s="588"/>
      <c r="N16" s="794"/>
      <c r="O16" s="659"/>
      <c r="P16" s="810">
        <v>28</v>
      </c>
      <c r="Q16" s="650">
        <v>42</v>
      </c>
      <c r="R16" s="794">
        <v>2</v>
      </c>
      <c r="S16" s="795" t="s">
        <v>128</v>
      </c>
      <c r="T16" s="650"/>
      <c r="U16" s="588"/>
      <c r="V16" s="794"/>
      <c r="W16" s="796"/>
      <c r="X16" s="588"/>
      <c r="Y16" s="588"/>
      <c r="Z16" s="794"/>
      <c r="AA16" s="811"/>
      <c r="AB16" s="51">
        <f t="shared" si="4"/>
        <v>28</v>
      </c>
      <c r="AC16" s="50">
        <f t="shared" si="4"/>
        <v>42</v>
      </c>
      <c r="AD16" s="51">
        <f t="shared" si="4"/>
        <v>2</v>
      </c>
      <c r="AE16" s="812">
        <f t="shared" si="5"/>
        <v>70</v>
      </c>
      <c r="AF16" s="44" t="s">
        <v>215</v>
      </c>
      <c r="AG16" s="55" t="s">
        <v>522</v>
      </c>
    </row>
    <row r="17" spans="1:37" s="30" customFormat="1" ht="15.75" customHeight="1" x14ac:dyDescent="0.2">
      <c r="A17" s="141" t="s">
        <v>525</v>
      </c>
      <c r="B17" s="52" t="s">
        <v>79</v>
      </c>
      <c r="C17" s="242" t="s">
        <v>526</v>
      </c>
      <c r="D17" s="806"/>
      <c r="E17" s="807"/>
      <c r="F17" s="814"/>
      <c r="G17" s="815"/>
      <c r="H17" s="650"/>
      <c r="I17" s="588"/>
      <c r="J17" s="794"/>
      <c r="K17" s="796"/>
      <c r="L17" s="588"/>
      <c r="M17" s="588"/>
      <c r="N17" s="794"/>
      <c r="O17" s="659"/>
      <c r="P17" s="810">
        <v>28</v>
      </c>
      <c r="Q17" s="650">
        <v>14</v>
      </c>
      <c r="R17" s="794">
        <v>2</v>
      </c>
      <c r="S17" s="795" t="s">
        <v>142</v>
      </c>
      <c r="T17" s="650"/>
      <c r="U17" s="588"/>
      <c r="V17" s="794"/>
      <c r="W17" s="796"/>
      <c r="X17" s="588"/>
      <c r="Y17" s="588"/>
      <c r="Z17" s="794"/>
      <c r="AA17" s="811"/>
      <c r="AB17" s="51">
        <f t="shared" si="4"/>
        <v>28</v>
      </c>
      <c r="AC17" s="50">
        <f t="shared" si="4"/>
        <v>14</v>
      </c>
      <c r="AD17" s="51">
        <f t="shared" si="4"/>
        <v>2</v>
      </c>
      <c r="AE17" s="812">
        <f t="shared" si="5"/>
        <v>42</v>
      </c>
      <c r="AF17" s="44" t="s">
        <v>215</v>
      </c>
      <c r="AG17" s="55" t="s">
        <v>482</v>
      </c>
    </row>
    <row r="18" spans="1:37" s="30" customFormat="1" ht="15.75" customHeight="1" x14ac:dyDescent="0.2">
      <c r="A18" s="141" t="s">
        <v>527</v>
      </c>
      <c r="B18" s="52" t="s">
        <v>79</v>
      </c>
      <c r="C18" s="242" t="s">
        <v>528</v>
      </c>
      <c r="D18" s="806"/>
      <c r="E18" s="807"/>
      <c r="F18" s="814"/>
      <c r="G18" s="815"/>
      <c r="H18" s="650"/>
      <c r="I18" s="588"/>
      <c r="J18" s="794"/>
      <c r="K18" s="796"/>
      <c r="L18" s="588"/>
      <c r="M18" s="588"/>
      <c r="N18" s="794"/>
      <c r="O18" s="659"/>
      <c r="P18" s="810"/>
      <c r="Q18" s="650"/>
      <c r="R18" s="794"/>
      <c r="S18" s="795"/>
      <c r="T18" s="650"/>
      <c r="U18" s="588"/>
      <c r="V18" s="794"/>
      <c r="W18" s="796"/>
      <c r="X18" s="588">
        <v>30</v>
      </c>
      <c r="Y18" s="588">
        <v>20</v>
      </c>
      <c r="Z18" s="794">
        <v>3</v>
      </c>
      <c r="AA18" s="811" t="s">
        <v>128</v>
      </c>
      <c r="AB18" s="51">
        <f t="shared" si="4"/>
        <v>30</v>
      </c>
      <c r="AC18" s="50">
        <f t="shared" si="4"/>
        <v>20</v>
      </c>
      <c r="AD18" s="51">
        <f t="shared" si="4"/>
        <v>3</v>
      </c>
      <c r="AE18" s="812">
        <f t="shared" si="5"/>
        <v>50</v>
      </c>
      <c r="AF18" s="44" t="s">
        <v>215</v>
      </c>
      <c r="AG18" s="55" t="s">
        <v>482</v>
      </c>
    </row>
    <row r="19" spans="1:37" s="30" customFormat="1" ht="15.75" customHeight="1" x14ac:dyDescent="0.2">
      <c r="A19" s="141" t="s">
        <v>530</v>
      </c>
      <c r="B19" s="52" t="s">
        <v>79</v>
      </c>
      <c r="C19" s="242" t="s">
        <v>456</v>
      </c>
      <c r="D19" s="806"/>
      <c r="E19" s="807"/>
      <c r="F19" s="814"/>
      <c r="G19" s="815"/>
      <c r="H19" s="650"/>
      <c r="I19" s="588"/>
      <c r="J19" s="794"/>
      <c r="K19" s="796"/>
      <c r="L19" s="588"/>
      <c r="M19" s="588"/>
      <c r="N19" s="794"/>
      <c r="O19" s="659"/>
      <c r="P19" s="810"/>
      <c r="Q19" s="650"/>
      <c r="R19" s="794"/>
      <c r="S19" s="795"/>
      <c r="T19" s="650">
        <v>42</v>
      </c>
      <c r="U19" s="588">
        <v>28</v>
      </c>
      <c r="V19" s="794">
        <v>4</v>
      </c>
      <c r="W19" s="796" t="s">
        <v>128</v>
      </c>
      <c r="X19" s="588"/>
      <c r="Y19" s="588"/>
      <c r="Z19" s="794"/>
      <c r="AA19" s="811"/>
      <c r="AB19" s="51">
        <f t="shared" si="4"/>
        <v>42</v>
      </c>
      <c r="AC19" s="50">
        <f t="shared" si="4"/>
        <v>28</v>
      </c>
      <c r="AD19" s="51">
        <f t="shared" si="4"/>
        <v>4</v>
      </c>
      <c r="AE19" s="812">
        <f t="shared" si="5"/>
        <v>70</v>
      </c>
      <c r="AF19" s="44" t="s">
        <v>215</v>
      </c>
      <c r="AG19" s="55" t="s">
        <v>486</v>
      </c>
    </row>
    <row r="20" spans="1:37" s="30" customFormat="1" ht="15.75" customHeight="1" x14ac:dyDescent="0.2">
      <c r="A20" s="141" t="s">
        <v>531</v>
      </c>
      <c r="B20" s="52" t="s">
        <v>79</v>
      </c>
      <c r="C20" s="242" t="s">
        <v>457</v>
      </c>
      <c r="D20" s="806"/>
      <c r="E20" s="807"/>
      <c r="F20" s="814"/>
      <c r="G20" s="815"/>
      <c r="H20" s="650"/>
      <c r="I20" s="588"/>
      <c r="J20" s="794"/>
      <c r="K20" s="796"/>
      <c r="L20" s="588"/>
      <c r="M20" s="588"/>
      <c r="N20" s="794"/>
      <c r="O20" s="659"/>
      <c r="P20" s="810"/>
      <c r="Q20" s="650"/>
      <c r="R20" s="794"/>
      <c r="S20" s="795"/>
      <c r="T20" s="650"/>
      <c r="U20" s="588"/>
      <c r="V20" s="794"/>
      <c r="W20" s="796"/>
      <c r="X20" s="588">
        <v>30</v>
      </c>
      <c r="Y20" s="588">
        <v>40</v>
      </c>
      <c r="Z20" s="794">
        <v>5</v>
      </c>
      <c r="AA20" s="811" t="s">
        <v>129</v>
      </c>
      <c r="AB20" s="51">
        <f t="shared" si="4"/>
        <v>30</v>
      </c>
      <c r="AC20" s="50">
        <f t="shared" si="4"/>
        <v>40</v>
      </c>
      <c r="AD20" s="51">
        <f t="shared" si="4"/>
        <v>5</v>
      </c>
      <c r="AE20" s="812">
        <f t="shared" si="5"/>
        <v>70</v>
      </c>
      <c r="AF20" s="44" t="s">
        <v>215</v>
      </c>
      <c r="AG20" s="55" t="s">
        <v>204</v>
      </c>
    </row>
    <row r="21" spans="1:37" s="30" customFormat="1" ht="15.75" customHeight="1" x14ac:dyDescent="0.2">
      <c r="A21" s="141" t="s">
        <v>532</v>
      </c>
      <c r="B21" s="52" t="s">
        <v>79</v>
      </c>
      <c r="C21" s="816" t="s">
        <v>458</v>
      </c>
      <c r="D21" s="806"/>
      <c r="E21" s="807"/>
      <c r="F21" s="814"/>
      <c r="G21" s="815"/>
      <c r="H21" s="650"/>
      <c r="I21" s="588"/>
      <c r="J21" s="794"/>
      <c r="K21" s="796"/>
      <c r="L21" s="588"/>
      <c r="M21" s="588"/>
      <c r="N21" s="794"/>
      <c r="O21" s="659"/>
      <c r="P21" s="810">
        <v>28</v>
      </c>
      <c r="Q21" s="650">
        <v>0</v>
      </c>
      <c r="R21" s="794">
        <v>2</v>
      </c>
      <c r="S21" s="795" t="s">
        <v>142</v>
      </c>
      <c r="T21" s="650"/>
      <c r="U21" s="588"/>
      <c r="V21" s="794"/>
      <c r="W21" s="796"/>
      <c r="X21" s="588"/>
      <c r="Y21" s="588"/>
      <c r="Z21" s="794"/>
      <c r="AA21" s="811"/>
      <c r="AB21" s="51">
        <f t="shared" si="4"/>
        <v>28</v>
      </c>
      <c r="AC21" s="50">
        <f t="shared" si="4"/>
        <v>0</v>
      </c>
      <c r="AD21" s="51">
        <f t="shared" si="4"/>
        <v>2</v>
      </c>
      <c r="AE21" s="812">
        <f t="shared" si="5"/>
        <v>28</v>
      </c>
      <c r="AF21" s="44" t="s">
        <v>215</v>
      </c>
      <c r="AG21" s="55" t="s">
        <v>204</v>
      </c>
    </row>
    <row r="22" spans="1:37" s="30" customFormat="1" ht="15.75" customHeight="1" x14ac:dyDescent="0.2">
      <c r="A22" s="141" t="s">
        <v>533</v>
      </c>
      <c r="B22" s="52" t="s">
        <v>79</v>
      </c>
      <c r="C22" s="816" t="s">
        <v>459</v>
      </c>
      <c r="D22" s="806"/>
      <c r="E22" s="807"/>
      <c r="F22" s="814"/>
      <c r="G22" s="815"/>
      <c r="H22" s="650"/>
      <c r="I22" s="588"/>
      <c r="J22" s="794"/>
      <c r="K22" s="796"/>
      <c r="L22" s="588"/>
      <c r="M22" s="588"/>
      <c r="N22" s="794"/>
      <c r="O22" s="817"/>
      <c r="P22" s="650"/>
      <c r="Q22" s="588"/>
      <c r="R22" s="794"/>
      <c r="S22" s="796"/>
      <c r="T22" s="650">
        <v>28</v>
      </c>
      <c r="U22" s="588">
        <v>0</v>
      </c>
      <c r="V22" s="794">
        <v>2</v>
      </c>
      <c r="W22" s="796" t="s">
        <v>142</v>
      </c>
      <c r="X22" s="588"/>
      <c r="Y22" s="588"/>
      <c r="Z22" s="794"/>
      <c r="AA22" s="811"/>
      <c r="AB22" s="51">
        <f t="shared" si="4"/>
        <v>28</v>
      </c>
      <c r="AC22" s="50">
        <f t="shared" si="4"/>
        <v>0</v>
      </c>
      <c r="AD22" s="51">
        <f t="shared" si="4"/>
        <v>2</v>
      </c>
      <c r="AE22" s="812">
        <f t="shared" si="5"/>
        <v>28</v>
      </c>
      <c r="AF22" s="44" t="s">
        <v>215</v>
      </c>
      <c r="AG22" s="55" t="s">
        <v>257</v>
      </c>
    </row>
    <row r="23" spans="1:37" s="3" customFormat="1" ht="15.75" customHeight="1" thickBot="1" x14ac:dyDescent="0.3">
      <c r="A23" s="328"/>
      <c r="B23" s="329"/>
      <c r="C23" s="185" t="s">
        <v>414</v>
      </c>
      <c r="D23" s="186">
        <f>SUM(D12:D22)</f>
        <v>0</v>
      </c>
      <c r="E23" s="187">
        <f>SUM(E12:E22)</f>
        <v>0</v>
      </c>
      <c r="F23" s="187">
        <f>SUM(F12:F22)</f>
        <v>0</v>
      </c>
      <c r="G23" s="188" t="s">
        <v>18</v>
      </c>
      <c r="H23" s="189">
        <f>SUM(H12:H22)</f>
        <v>28</v>
      </c>
      <c r="I23" s="187">
        <f>SUM(I12:I22)</f>
        <v>28</v>
      </c>
      <c r="J23" s="187">
        <f>SUM(J12:J22)</f>
        <v>4</v>
      </c>
      <c r="K23" s="188" t="s">
        <v>18</v>
      </c>
      <c r="L23" s="187">
        <f>SUM(L12:L22)</f>
        <v>56</v>
      </c>
      <c r="M23" s="187">
        <f>SUM(M12:M22)</f>
        <v>42</v>
      </c>
      <c r="N23" s="187">
        <f>SUM(N12:N22)</f>
        <v>5</v>
      </c>
      <c r="O23" s="188" t="s">
        <v>18</v>
      </c>
      <c r="P23" s="190">
        <f>SUM(P12:P22)</f>
        <v>84</v>
      </c>
      <c r="Q23" s="187">
        <f>SUM(Q12:Q22)</f>
        <v>56</v>
      </c>
      <c r="R23" s="187">
        <f>SUM(R12:R22)</f>
        <v>6</v>
      </c>
      <c r="S23" s="188" t="s">
        <v>18</v>
      </c>
      <c r="T23" s="189">
        <f>SUM(T12:T22)</f>
        <v>70</v>
      </c>
      <c r="U23" s="187">
        <f>SUM(U12:U22)</f>
        <v>56</v>
      </c>
      <c r="V23" s="187">
        <f>SUM(V12:V22)</f>
        <v>8</v>
      </c>
      <c r="W23" s="188" t="s">
        <v>18</v>
      </c>
      <c r="X23" s="187">
        <f>SUM(X12:X22)</f>
        <v>62</v>
      </c>
      <c r="Y23" s="187">
        <f>SUM(Y12:Y22)</f>
        <v>78</v>
      </c>
      <c r="Z23" s="187">
        <f>SUM(Z12:Z22)</f>
        <v>10</v>
      </c>
      <c r="AA23" s="191" t="s">
        <v>18</v>
      </c>
      <c r="AB23" s="189">
        <f>SUM(AB12:AB22)</f>
        <v>300</v>
      </c>
      <c r="AC23" s="187">
        <f>SUM(AC12:AC22)</f>
        <v>260</v>
      </c>
      <c r="AD23" s="330">
        <f>SUM(AD12:AD22)</f>
        <v>33</v>
      </c>
      <c r="AE23" s="331">
        <f>SUM(AE12:AE22)</f>
        <v>560</v>
      </c>
      <c r="AF23" s="193"/>
      <c r="AG23" s="193"/>
      <c r="AH23" s="538"/>
    </row>
    <row r="24" spans="1:37" s="4" customFormat="1" ht="21.95" customHeight="1" thickBot="1" x14ac:dyDescent="0.35">
      <c r="A24" s="194"/>
      <c r="B24" s="195"/>
      <c r="C24" s="196" t="s">
        <v>133</v>
      </c>
      <c r="D24" s="197">
        <f>D10+D23</f>
        <v>182</v>
      </c>
      <c r="E24" s="197">
        <f>E10+E23</f>
        <v>228</v>
      </c>
      <c r="F24" s="197">
        <f>F10+F23</f>
        <v>27</v>
      </c>
      <c r="G24" s="198" t="s">
        <v>18</v>
      </c>
      <c r="H24" s="282">
        <f>H10+H23</f>
        <v>112</v>
      </c>
      <c r="I24" s="197">
        <f>I10+I23</f>
        <v>322</v>
      </c>
      <c r="J24" s="282">
        <f>J10+J23</f>
        <v>32</v>
      </c>
      <c r="K24" s="198" t="s">
        <v>18</v>
      </c>
      <c r="L24" s="197">
        <f>L10+L23</f>
        <v>154</v>
      </c>
      <c r="M24" s="197">
        <f>M10+M23</f>
        <v>308</v>
      </c>
      <c r="N24" s="197">
        <f>N10+N23</f>
        <v>29</v>
      </c>
      <c r="O24" s="198" t="s">
        <v>18</v>
      </c>
      <c r="P24" s="197">
        <f>P10+P23</f>
        <v>168</v>
      </c>
      <c r="Q24" s="197">
        <f>Q10+Q23</f>
        <v>252</v>
      </c>
      <c r="R24" s="197">
        <f>R10+R23</f>
        <v>26</v>
      </c>
      <c r="S24" s="198" t="s">
        <v>18</v>
      </c>
      <c r="T24" s="199">
        <f>T10+T23</f>
        <v>182</v>
      </c>
      <c r="U24" s="197">
        <f>U10+U23</f>
        <v>280</v>
      </c>
      <c r="V24" s="197">
        <f>V10+V23</f>
        <v>32</v>
      </c>
      <c r="W24" s="198" t="s">
        <v>18</v>
      </c>
      <c r="X24" s="197">
        <f>X10+X23</f>
        <v>106</v>
      </c>
      <c r="Y24" s="197">
        <f>Y10+Y23</f>
        <v>202</v>
      </c>
      <c r="Z24" s="197">
        <f>Z10+Z23</f>
        <v>26</v>
      </c>
      <c r="AA24" s="198" t="s">
        <v>18</v>
      </c>
      <c r="AB24" s="200">
        <f>SUM(AB10,AB23)</f>
        <v>904</v>
      </c>
      <c r="AC24" s="201">
        <f>SUM(AC10,AC23)</f>
        <v>1592</v>
      </c>
      <c r="AD24" s="291">
        <f>AD10+AD23</f>
        <v>172</v>
      </c>
      <c r="AE24" s="332">
        <f>AE10+AE23</f>
        <v>2496</v>
      </c>
      <c r="AF24" s="193"/>
      <c r="AG24" s="193"/>
    </row>
    <row r="25" spans="1:37" ht="15.75" customHeight="1" x14ac:dyDescent="0.2">
      <c r="A25" s="203" t="s">
        <v>3</v>
      </c>
      <c r="B25" s="204"/>
      <c r="C25" s="205" t="s">
        <v>5</v>
      </c>
      <c r="D25" s="1177"/>
      <c r="E25" s="1178"/>
      <c r="F25" s="1178"/>
      <c r="G25" s="1178"/>
      <c r="H25" s="1178"/>
      <c r="I25" s="1178"/>
      <c r="J25" s="1178"/>
      <c r="K25" s="1178"/>
      <c r="L25" s="1178"/>
      <c r="M25" s="1178"/>
      <c r="N25" s="1178"/>
      <c r="O25" s="1178"/>
      <c r="P25" s="1178"/>
      <c r="Q25" s="1178"/>
      <c r="R25" s="1178"/>
      <c r="S25" s="1179"/>
      <c r="T25" s="206"/>
      <c r="U25" s="207"/>
      <c r="V25" s="1166"/>
      <c r="W25" s="1167"/>
      <c r="X25" s="1167"/>
      <c r="Y25" s="1167"/>
      <c r="Z25" s="1167"/>
      <c r="AA25" s="1167"/>
      <c r="AB25" s="1167"/>
      <c r="AC25" s="1167"/>
      <c r="AD25" s="1167"/>
      <c r="AE25" s="1168"/>
      <c r="AF25" s="322"/>
      <c r="AG25" s="208"/>
      <c r="AH25" s="12"/>
      <c r="AI25" s="12"/>
      <c r="AJ25" s="12"/>
      <c r="AK25" s="12"/>
    </row>
    <row r="26" spans="1:37" ht="15.75" customHeight="1" x14ac:dyDescent="0.2">
      <c r="A26" s="124" t="s">
        <v>103</v>
      </c>
      <c r="B26" s="52" t="s">
        <v>463</v>
      </c>
      <c r="C26" s="333" t="s">
        <v>80</v>
      </c>
      <c r="D26" s="152"/>
      <c r="E26" s="153"/>
      <c r="F26" s="245" t="s">
        <v>18</v>
      </c>
      <c r="G26" s="248"/>
      <c r="H26" s="153" t="str">
        <f t="shared" ref="H26:H32" si="6">IF(G26*15=0,"",G26*15)</f>
        <v/>
      </c>
      <c r="I26" s="153"/>
      <c r="J26" s="245" t="s">
        <v>18</v>
      </c>
      <c r="K26" s="246"/>
      <c r="L26" s="153"/>
      <c r="M26" s="153"/>
      <c r="N26" s="249" t="s">
        <v>18</v>
      </c>
      <c r="O26" s="250" t="s">
        <v>135</v>
      </c>
      <c r="P26" s="152"/>
      <c r="Q26" s="153"/>
      <c r="R26" s="334" t="s">
        <v>18</v>
      </c>
      <c r="S26" s="335"/>
      <c r="T26" s="138"/>
      <c r="U26" s="153"/>
      <c r="V26" s="249" t="s">
        <v>18</v>
      </c>
      <c r="W26" s="250"/>
      <c r="X26" s="152"/>
      <c r="Y26" s="153"/>
      <c r="Z26" s="249" t="s">
        <v>18</v>
      </c>
      <c r="AA26" s="250"/>
      <c r="AB26" s="247"/>
      <c r="AC26" s="50"/>
      <c r="AD26" s="51"/>
      <c r="AE26" s="327"/>
      <c r="AF26" s="726" t="s">
        <v>202</v>
      </c>
      <c r="AG26" s="251"/>
    </row>
    <row r="27" spans="1:37" ht="15.75" customHeight="1" x14ac:dyDescent="0.2">
      <c r="A27" s="124" t="s">
        <v>590</v>
      </c>
      <c r="B27" s="52" t="s">
        <v>463</v>
      </c>
      <c r="C27" s="976" t="s">
        <v>607</v>
      </c>
      <c r="D27" s="152"/>
      <c r="E27" s="153"/>
      <c r="F27" s="245" t="s">
        <v>18</v>
      </c>
      <c r="G27" s="248"/>
      <c r="H27" s="153"/>
      <c r="I27" s="153"/>
      <c r="J27" s="245" t="s">
        <v>18</v>
      </c>
      <c r="K27" s="246"/>
      <c r="L27" s="153"/>
      <c r="M27" s="153"/>
      <c r="N27" s="249" t="s">
        <v>18</v>
      </c>
      <c r="O27" s="250"/>
      <c r="P27" s="152"/>
      <c r="Q27" s="153"/>
      <c r="R27" s="640" t="s">
        <v>18</v>
      </c>
      <c r="S27" s="977" t="s">
        <v>135</v>
      </c>
      <c r="T27" s="138"/>
      <c r="U27" s="153"/>
      <c r="V27" s="249"/>
      <c r="W27" s="250"/>
      <c r="X27" s="152"/>
      <c r="Y27" s="153"/>
      <c r="Z27" s="249"/>
      <c r="AA27" s="250"/>
      <c r="AB27" s="641"/>
      <c r="AC27" s="50"/>
      <c r="AD27" s="51"/>
      <c r="AE27" s="905"/>
      <c r="AF27" s="906" t="s">
        <v>225</v>
      </c>
      <c r="AG27" s="906"/>
    </row>
    <row r="28" spans="1:37" ht="15.75" customHeight="1" x14ac:dyDescent="0.2">
      <c r="A28" s="124" t="s">
        <v>557</v>
      </c>
      <c r="B28" s="52" t="s">
        <v>463</v>
      </c>
      <c r="C28" s="333" t="s">
        <v>464</v>
      </c>
      <c r="D28" s="152"/>
      <c r="E28" s="153"/>
      <c r="F28" s="245" t="s">
        <v>18</v>
      </c>
      <c r="G28" s="248"/>
      <c r="H28" s="153">
        <v>4</v>
      </c>
      <c r="I28" s="153"/>
      <c r="J28" s="245" t="s">
        <v>18</v>
      </c>
      <c r="K28" s="246" t="s">
        <v>465</v>
      </c>
      <c r="L28" s="153"/>
      <c r="M28" s="153"/>
      <c r="N28" s="249"/>
      <c r="O28" s="250"/>
      <c r="P28" s="152"/>
      <c r="Q28" s="153"/>
      <c r="R28" s="640"/>
      <c r="S28" s="335"/>
      <c r="T28" s="138"/>
      <c r="U28" s="153"/>
      <c r="V28" s="249"/>
      <c r="W28" s="250"/>
      <c r="X28" s="152"/>
      <c r="Y28" s="153"/>
      <c r="Z28" s="249"/>
      <c r="AA28" s="250"/>
      <c r="AB28" s="641">
        <v>4</v>
      </c>
      <c r="AC28" s="50"/>
      <c r="AD28" s="51"/>
      <c r="AE28" s="1009">
        <v>4</v>
      </c>
      <c r="AF28" s="1010"/>
      <c r="AG28" s="1010"/>
    </row>
    <row r="29" spans="1:37" ht="25.5" x14ac:dyDescent="0.2">
      <c r="A29" s="1029" t="s">
        <v>623</v>
      </c>
      <c r="B29" s="992" t="s">
        <v>463</v>
      </c>
      <c r="C29" s="1030" t="s">
        <v>621</v>
      </c>
      <c r="D29" s="1001">
        <v>14</v>
      </c>
      <c r="E29" s="997">
        <v>14</v>
      </c>
      <c r="F29" s="995" t="s">
        <v>18</v>
      </c>
      <c r="G29" s="996" t="s">
        <v>465</v>
      </c>
      <c r="H29" s="997">
        <v>14</v>
      </c>
      <c r="I29" s="997">
        <v>14</v>
      </c>
      <c r="J29" s="995" t="s">
        <v>18</v>
      </c>
      <c r="K29" s="998" t="s">
        <v>465</v>
      </c>
      <c r="L29" s="997">
        <v>14</v>
      </c>
      <c r="M29" s="997">
        <v>14</v>
      </c>
      <c r="N29" s="999" t="s">
        <v>18</v>
      </c>
      <c r="O29" s="1000" t="s">
        <v>465</v>
      </c>
      <c r="P29" s="1001">
        <v>14</v>
      </c>
      <c r="Q29" s="997">
        <v>14</v>
      </c>
      <c r="R29" s="1002" t="s">
        <v>18</v>
      </c>
      <c r="S29" s="1003" t="s">
        <v>465</v>
      </c>
      <c r="T29" s="1004">
        <v>14</v>
      </c>
      <c r="U29" s="997">
        <v>14</v>
      </c>
      <c r="V29" s="999" t="s">
        <v>18</v>
      </c>
      <c r="W29" s="1000" t="s">
        <v>465</v>
      </c>
      <c r="X29" s="1001">
        <v>10</v>
      </c>
      <c r="Y29" s="997">
        <v>10</v>
      </c>
      <c r="Z29" s="999" t="s">
        <v>141</v>
      </c>
      <c r="AA29" s="1000" t="s">
        <v>465</v>
      </c>
      <c r="AB29" s="1005">
        <f>SUM(D29,H29,L29,P29,T29,X29)</f>
        <v>80</v>
      </c>
      <c r="AC29" s="1006">
        <f>SUM(E29,I29,M29,Q29,U29,Y29)</f>
        <v>80</v>
      </c>
      <c r="AD29" s="1007" t="s">
        <v>18</v>
      </c>
      <c r="AE29" s="1009">
        <f>SUM(AB29,AC29)</f>
        <v>160</v>
      </c>
      <c r="AF29" s="1032" t="s">
        <v>473</v>
      </c>
      <c r="AG29" s="1032" t="s">
        <v>622</v>
      </c>
    </row>
    <row r="30" spans="1:37" ht="25.5" x14ac:dyDescent="0.2">
      <c r="A30" s="1029" t="s">
        <v>630</v>
      </c>
      <c r="B30" s="992" t="s">
        <v>463</v>
      </c>
      <c r="C30" s="1031" t="s">
        <v>631</v>
      </c>
      <c r="D30" s="993"/>
      <c r="E30" s="994">
        <v>6</v>
      </c>
      <c r="F30" s="995" t="s">
        <v>18</v>
      </c>
      <c r="G30" s="996" t="s">
        <v>465</v>
      </c>
      <c r="H30" s="997"/>
      <c r="I30" s="997">
        <v>6</v>
      </c>
      <c r="J30" s="995" t="s">
        <v>18</v>
      </c>
      <c r="K30" s="998" t="s">
        <v>465</v>
      </c>
      <c r="L30" s="997"/>
      <c r="M30" s="997">
        <v>6</v>
      </c>
      <c r="N30" s="999" t="s">
        <v>18</v>
      </c>
      <c r="O30" s="1000" t="s">
        <v>465</v>
      </c>
      <c r="P30" s="1001"/>
      <c r="Q30" s="997">
        <v>6</v>
      </c>
      <c r="R30" s="1002" t="s">
        <v>18</v>
      </c>
      <c r="S30" s="1003" t="s">
        <v>465</v>
      </c>
      <c r="T30" s="1004"/>
      <c r="U30" s="997">
        <v>6</v>
      </c>
      <c r="V30" s="999" t="s">
        <v>18</v>
      </c>
      <c r="W30" s="1000" t="s">
        <v>465</v>
      </c>
      <c r="X30" s="1001"/>
      <c r="Y30" s="997">
        <v>6</v>
      </c>
      <c r="Z30" s="999" t="s">
        <v>18</v>
      </c>
      <c r="AA30" s="1000" t="s">
        <v>465</v>
      </c>
      <c r="AB30" s="1005"/>
      <c r="AC30" s="1006">
        <v>36</v>
      </c>
      <c r="AD30" s="1007" t="s">
        <v>18</v>
      </c>
      <c r="AE30" s="1009">
        <v>36</v>
      </c>
      <c r="AF30" s="1032" t="s">
        <v>195</v>
      </c>
      <c r="AG30" s="1032" t="s">
        <v>373</v>
      </c>
    </row>
    <row r="31" spans="1:37" ht="15.75" customHeight="1" x14ac:dyDescent="0.2">
      <c r="A31" s="124" t="s">
        <v>81</v>
      </c>
      <c r="B31" s="52" t="s">
        <v>1</v>
      </c>
      <c r="C31" s="151" t="s">
        <v>82</v>
      </c>
      <c r="D31" s="152"/>
      <c r="E31" s="153"/>
      <c r="F31" s="245" t="s">
        <v>18</v>
      </c>
      <c r="G31" s="248"/>
      <c r="H31" s="153" t="str">
        <f t="shared" si="6"/>
        <v/>
      </c>
      <c r="I31" s="153"/>
      <c r="J31" s="245" t="s">
        <v>18</v>
      </c>
      <c r="K31" s="246"/>
      <c r="L31" s="153"/>
      <c r="M31" s="153"/>
      <c r="N31" s="243" t="s">
        <v>18</v>
      </c>
      <c r="O31" s="250"/>
      <c r="P31" s="152"/>
      <c r="Q31" s="153"/>
      <c r="R31" s="245" t="s">
        <v>18</v>
      </c>
      <c r="S31" s="246"/>
      <c r="T31" s="138"/>
      <c r="U31" s="153"/>
      <c r="V31" s="243" t="s">
        <v>18</v>
      </c>
      <c r="W31" s="250"/>
      <c r="X31" s="152"/>
      <c r="Y31" s="153"/>
      <c r="Z31" s="243" t="s">
        <v>18</v>
      </c>
      <c r="AA31" s="244" t="s">
        <v>136</v>
      </c>
      <c r="AB31" s="247"/>
      <c r="AC31" s="50"/>
      <c r="AD31" s="51"/>
      <c r="AE31" s="327"/>
      <c r="AF31" s="83"/>
      <c r="AG31" s="83"/>
    </row>
    <row r="32" spans="1:37" ht="15.75" customHeight="1" x14ac:dyDescent="0.2">
      <c r="A32" s="141" t="s">
        <v>83</v>
      </c>
      <c r="B32" s="52" t="s">
        <v>1</v>
      </c>
      <c r="C32" s="242" t="s">
        <v>84</v>
      </c>
      <c r="D32" s="152"/>
      <c r="E32" s="153"/>
      <c r="F32" s="245" t="s">
        <v>18</v>
      </c>
      <c r="G32" s="248"/>
      <c r="H32" s="153" t="str">
        <f t="shared" si="6"/>
        <v/>
      </c>
      <c r="I32" s="153"/>
      <c r="J32" s="334" t="s">
        <v>18</v>
      </c>
      <c r="K32" s="335"/>
      <c r="L32" s="153"/>
      <c r="M32" s="153"/>
      <c r="N32" s="249" t="s">
        <v>18</v>
      </c>
      <c r="O32" s="250"/>
      <c r="P32" s="152"/>
      <c r="Q32" s="153"/>
      <c r="R32" s="245" t="s">
        <v>18</v>
      </c>
      <c r="S32" s="246"/>
      <c r="T32" s="138"/>
      <c r="U32" s="153"/>
      <c r="V32" s="249" t="s">
        <v>18</v>
      </c>
      <c r="W32" s="250"/>
      <c r="X32" s="152"/>
      <c r="Y32" s="153"/>
      <c r="Z32" s="249" t="s">
        <v>18</v>
      </c>
      <c r="AA32" s="250" t="s">
        <v>136</v>
      </c>
      <c r="AB32" s="247"/>
      <c r="AC32" s="50"/>
      <c r="AD32" s="51"/>
      <c r="AE32" s="327"/>
      <c r="AF32" s="83"/>
      <c r="AG32" s="83"/>
    </row>
    <row r="33" spans="1:33" ht="15.75" customHeight="1" thickBot="1" x14ac:dyDescent="0.25">
      <c r="A33" s="252" t="s">
        <v>101</v>
      </c>
      <c r="B33" s="52" t="s">
        <v>1</v>
      </c>
      <c r="C33" s="253" t="s">
        <v>102</v>
      </c>
      <c r="D33" s="377"/>
      <c r="E33" s="378" t="s">
        <v>108</v>
      </c>
      <c r="F33" s="245" t="s">
        <v>18</v>
      </c>
      <c r="G33" s="254"/>
      <c r="H33" s="378" t="s">
        <v>108</v>
      </c>
      <c r="I33" s="378" t="s">
        <v>108</v>
      </c>
      <c r="J33" s="245" t="s">
        <v>18</v>
      </c>
      <c r="K33" s="255"/>
      <c r="L33" s="378" t="s">
        <v>108</v>
      </c>
      <c r="M33" s="378" t="s">
        <v>108</v>
      </c>
      <c r="N33" s="256" t="s">
        <v>18</v>
      </c>
      <c r="O33" s="250"/>
      <c r="P33" s="377" t="s">
        <v>108</v>
      </c>
      <c r="Q33" s="378" t="s">
        <v>108</v>
      </c>
      <c r="R33" s="245" t="s">
        <v>18</v>
      </c>
      <c r="S33" s="255"/>
      <c r="T33" s="379" t="s">
        <v>108</v>
      </c>
      <c r="U33" s="378" t="s">
        <v>108</v>
      </c>
      <c r="V33" s="256" t="s">
        <v>18</v>
      </c>
      <c r="W33" s="257"/>
      <c r="X33" s="377" t="s">
        <v>108</v>
      </c>
      <c r="Y33" s="378" t="s">
        <v>108</v>
      </c>
      <c r="Z33" s="256" t="s">
        <v>18</v>
      </c>
      <c r="AA33" s="336" t="s">
        <v>136</v>
      </c>
      <c r="AB33" s="258"/>
      <c r="AC33" s="337"/>
      <c r="AD33" s="338"/>
      <c r="AE33" s="339"/>
      <c r="AF33" s="83"/>
      <c r="AG33" s="83"/>
    </row>
    <row r="34" spans="1:33" ht="15.75" customHeight="1" thickBot="1" x14ac:dyDescent="0.25">
      <c r="A34" s="210"/>
      <c r="B34" s="211"/>
      <c r="C34" s="212" t="s">
        <v>14</v>
      </c>
      <c r="D34" s="213">
        <f>SUM(D26:D33)</f>
        <v>14</v>
      </c>
      <c r="E34" s="214">
        <v>20</v>
      </c>
      <c r="F34" s="215">
        <v>0</v>
      </c>
      <c r="G34" s="215" t="str">
        <f>IF(SUM(G26:G33)=0,"",SUM(G26:G33))</f>
        <v/>
      </c>
      <c r="H34" s="753">
        <f>SUM(H28:H33)</f>
        <v>18</v>
      </c>
      <c r="I34" s="216">
        <v>20</v>
      </c>
      <c r="J34" s="217">
        <v>0</v>
      </c>
      <c r="K34" s="218"/>
      <c r="L34" s="215">
        <v>14</v>
      </c>
      <c r="M34" s="215">
        <v>20</v>
      </c>
      <c r="N34" s="215">
        <v>0</v>
      </c>
      <c r="O34" s="217">
        <v>14</v>
      </c>
      <c r="P34" s="219">
        <v>14</v>
      </c>
      <c r="Q34" s="215">
        <v>20</v>
      </c>
      <c r="R34" s="217">
        <v>0</v>
      </c>
      <c r="S34" s="218"/>
      <c r="T34" s="220">
        <v>14</v>
      </c>
      <c r="U34" s="221">
        <v>20</v>
      </c>
      <c r="V34" s="222">
        <v>0</v>
      </c>
      <c r="W34" s="223"/>
      <c r="X34" s="340">
        <v>10</v>
      </c>
      <c r="Y34" s="341">
        <v>16</v>
      </c>
      <c r="Z34" s="224">
        <v>0</v>
      </c>
      <c r="AA34" s="225"/>
      <c r="AB34" s="226">
        <f>SUM(D34,H34,L34,P34,T34,X34)</f>
        <v>84</v>
      </c>
      <c r="AC34" s="227">
        <f>SUM(E34,I34,M34,Q34,U34,Y34)</f>
        <v>116</v>
      </c>
      <c r="AD34" s="228" t="s">
        <v>18</v>
      </c>
      <c r="AE34" s="342">
        <f>SUM(AE28,AE29,AE30)</f>
        <v>200</v>
      </c>
      <c r="AF34" s="83"/>
      <c r="AG34" s="83"/>
    </row>
    <row r="35" spans="1:33" s="5" customFormat="1" ht="21.75" customHeight="1" thickBot="1" x14ac:dyDescent="0.3">
      <c r="A35" s="229"/>
      <c r="B35" s="230"/>
      <c r="C35" s="231" t="s">
        <v>23</v>
      </c>
      <c r="D35" s="232">
        <f>SUM(D24,D34)</f>
        <v>196</v>
      </c>
      <c r="E35" s="232">
        <f>SUM(E24,E34)</f>
        <v>248</v>
      </c>
      <c r="F35" s="233">
        <f>SUM(F24,F34)</f>
        <v>27</v>
      </c>
      <c r="G35" s="232"/>
      <c r="H35" s="232">
        <f>SUM(H24,H34)</f>
        <v>130</v>
      </c>
      <c r="I35" s="233">
        <f>SUM(I24,I34)</f>
        <v>342</v>
      </c>
      <c r="J35" s="234">
        <f>SUM(J24,J34)</f>
        <v>32</v>
      </c>
      <c r="K35" s="232"/>
      <c r="L35" s="235">
        <f>SUM(L24,L34)</f>
        <v>168</v>
      </c>
      <c r="M35" s="232">
        <f>SUM(M24,M34)</f>
        <v>328</v>
      </c>
      <c r="N35" s="233">
        <f>SUM(N24,N34)</f>
        <v>29</v>
      </c>
      <c r="O35" s="232"/>
      <c r="P35" s="232">
        <f>SUM(P24,P34)</f>
        <v>182</v>
      </c>
      <c r="Q35" s="235">
        <f>SUM(Q24,Q34)</f>
        <v>272</v>
      </c>
      <c r="R35" s="236">
        <f>SUM(R24,R34)</f>
        <v>26</v>
      </c>
      <c r="S35" s="232"/>
      <c r="T35" s="237">
        <f>SUM(T24,T34)</f>
        <v>196</v>
      </c>
      <c r="U35" s="232">
        <f>SUM(U24,U34)</f>
        <v>300</v>
      </c>
      <c r="V35" s="527">
        <f>SUM(V24,V34)</f>
        <v>32</v>
      </c>
      <c r="W35" s="527"/>
      <c r="X35" s="528">
        <f>SUM(X24,X34)</f>
        <v>116</v>
      </c>
      <c r="Y35" s="529">
        <f>SUM(Y24,Y34)</f>
        <v>218</v>
      </c>
      <c r="Z35" s="530">
        <f>SUM(Z24,Z34)</f>
        <v>26</v>
      </c>
      <c r="AA35" s="527"/>
      <c r="AB35" s="238">
        <f>SUM(AB24,AB34)</f>
        <v>988</v>
      </c>
      <c r="AC35" s="239">
        <f>SUM(AC24,AC34)</f>
        <v>1708</v>
      </c>
      <c r="AD35" s="240">
        <f>SUM(AD24,AD34)</f>
        <v>172</v>
      </c>
      <c r="AE35" s="343">
        <f>SUM(AE24,AE34)</f>
        <v>2696</v>
      </c>
      <c r="AF35" s="241"/>
      <c r="AG35" s="241"/>
    </row>
    <row r="36" spans="1:33" ht="7.5" customHeight="1" thickBot="1" x14ac:dyDescent="0.25">
      <c r="A36" s="1125"/>
      <c r="B36" s="1126"/>
      <c r="C36" s="1126"/>
      <c r="D36" s="1126"/>
      <c r="E36" s="1126"/>
      <c r="F36" s="1126"/>
      <c r="G36" s="1126"/>
      <c r="H36" s="1126"/>
      <c r="I36" s="1126"/>
      <c r="J36" s="1126"/>
      <c r="K36" s="1126"/>
      <c r="L36" s="1126"/>
      <c r="M36" s="1126"/>
      <c r="N36" s="1126"/>
      <c r="O36" s="1126"/>
      <c r="P36" s="1126"/>
      <c r="Q36" s="1126"/>
      <c r="R36" s="1126"/>
      <c r="S36" s="1126"/>
      <c r="T36" s="1126"/>
      <c r="U36" s="1127"/>
      <c r="V36" s="371"/>
      <c r="W36" s="372"/>
      <c r="X36" s="372"/>
      <c r="Y36" s="372"/>
      <c r="Z36" s="372"/>
      <c r="AA36" s="373"/>
      <c r="AB36" s="373"/>
      <c r="AC36" s="373"/>
      <c r="AD36" s="373"/>
      <c r="AE36" s="374"/>
    </row>
    <row r="37" spans="1:33" s="83" customFormat="1" ht="15.95" customHeight="1" thickTop="1" thickBot="1" x14ac:dyDescent="0.25">
      <c r="A37" s="344"/>
      <c r="B37" s="277"/>
      <c r="C37" s="278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375"/>
      <c r="O37" s="375"/>
      <c r="P37" s="375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6"/>
      <c r="AB37" s="1174"/>
      <c r="AC37" s="1175"/>
      <c r="AD37" s="1175"/>
      <c r="AE37" s="1176"/>
    </row>
    <row r="38" spans="1:33" s="83" customFormat="1" ht="15.75" customHeight="1" thickTop="1" x14ac:dyDescent="0.2">
      <c r="A38" s="261" t="s">
        <v>99</v>
      </c>
      <c r="B38" s="263" t="s">
        <v>1</v>
      </c>
      <c r="C38" s="264" t="s">
        <v>21</v>
      </c>
      <c r="D38" s="265"/>
      <c r="E38" s="266"/>
      <c r="F38" s="266"/>
      <c r="G38" s="267"/>
      <c r="H38" s="268"/>
      <c r="I38" s="269"/>
      <c r="J38" s="266"/>
      <c r="K38" s="270"/>
      <c r="L38" s="265"/>
      <c r="M38" s="266"/>
      <c r="N38" s="266"/>
      <c r="O38" s="267"/>
      <c r="P38" s="268"/>
      <c r="Q38" s="269">
        <v>160</v>
      </c>
      <c r="R38" s="266">
        <v>5</v>
      </c>
      <c r="S38" s="271" t="s">
        <v>110</v>
      </c>
      <c r="T38" s="380"/>
      <c r="U38" s="55"/>
      <c r="V38" s="55"/>
      <c r="W38" s="365"/>
      <c r="X38" s="44"/>
      <c r="Y38" s="55"/>
      <c r="Z38" s="55"/>
      <c r="AA38" s="365"/>
      <c r="AB38" s="368">
        <f t="shared" ref="AB38:AB39" si="7">SUM(D38,H38,L38,P38,T38,X38)</f>
        <v>0</v>
      </c>
      <c r="AC38" s="290">
        <f t="shared" ref="AC38:AC39" si="8">SUM(E38,I38,M38,Q38,U38,Y38)</f>
        <v>160</v>
      </c>
      <c r="AD38" s="290">
        <f t="shared" ref="AD38:AD39" si="9">SUM(F38,J38,N38,R38,V38,Z38)</f>
        <v>5</v>
      </c>
      <c r="AE38" s="822">
        <f t="shared" ref="AE38:AE39" si="10">SUM(AB38,AC38)</f>
        <v>160</v>
      </c>
      <c r="AF38" s="55" t="s">
        <v>215</v>
      </c>
      <c r="AG38" s="55" t="s">
        <v>482</v>
      </c>
    </row>
    <row r="39" spans="1:33" s="83" customFormat="1" ht="12.75" x14ac:dyDescent="0.2">
      <c r="A39" s="262" t="s">
        <v>100</v>
      </c>
      <c r="B39" s="263" t="s">
        <v>1</v>
      </c>
      <c r="C39" s="264" t="s">
        <v>78</v>
      </c>
      <c r="D39" s="265"/>
      <c r="E39" s="266"/>
      <c r="F39" s="266"/>
      <c r="G39" s="267"/>
      <c r="H39" s="268"/>
      <c r="I39" s="269"/>
      <c r="J39" s="266"/>
      <c r="K39" s="270"/>
      <c r="L39" s="265"/>
      <c r="M39" s="266"/>
      <c r="N39" s="266"/>
      <c r="O39" s="267"/>
      <c r="P39" s="268"/>
      <c r="Q39" s="269"/>
      <c r="R39" s="266"/>
      <c r="S39" s="271"/>
      <c r="T39" s="381"/>
      <c r="U39" s="382"/>
      <c r="V39" s="382"/>
      <c r="W39" s="366"/>
      <c r="X39" s="363"/>
      <c r="Y39" s="260">
        <v>80</v>
      </c>
      <c r="Z39" s="260">
        <v>3</v>
      </c>
      <c r="AA39" s="369" t="s">
        <v>110</v>
      </c>
      <c r="AB39" s="368">
        <f t="shared" si="7"/>
        <v>0</v>
      </c>
      <c r="AC39" s="290">
        <f t="shared" si="8"/>
        <v>80</v>
      </c>
      <c r="AD39" s="290">
        <f t="shared" si="9"/>
        <v>3</v>
      </c>
      <c r="AE39" s="822">
        <f t="shared" si="10"/>
        <v>80</v>
      </c>
      <c r="AF39" s="55" t="s">
        <v>215</v>
      </c>
      <c r="AG39" s="55" t="s">
        <v>482</v>
      </c>
    </row>
    <row r="40" spans="1:33" s="286" customFormat="1" ht="15.75" customHeight="1" thickBot="1" x14ac:dyDescent="0.25">
      <c r="A40" s="345"/>
      <c r="B40" s="284"/>
      <c r="C40" s="285" t="s">
        <v>416</v>
      </c>
      <c r="D40" s="287">
        <f>SUM(D38:D39)</f>
        <v>0</v>
      </c>
      <c r="E40" s="288">
        <f t="shared" ref="E40:F40" si="11">SUM(E38:E39)</f>
        <v>0</v>
      </c>
      <c r="F40" s="288">
        <f t="shared" si="11"/>
        <v>0</v>
      </c>
      <c r="G40" s="288"/>
      <c r="H40" s="288">
        <f t="shared" ref="H40:J40" si="12">SUM(H38:H39)</f>
        <v>0</v>
      </c>
      <c r="I40" s="288">
        <f t="shared" si="12"/>
        <v>0</v>
      </c>
      <c r="J40" s="288">
        <f t="shared" si="12"/>
        <v>0</v>
      </c>
      <c r="K40" s="361"/>
      <c r="L40" s="362">
        <f t="shared" ref="L40:N40" si="13">SUM(L38:L39)</f>
        <v>0</v>
      </c>
      <c r="M40" s="288">
        <f t="shared" si="13"/>
        <v>0</v>
      </c>
      <c r="N40" s="288">
        <f t="shared" si="13"/>
        <v>0</v>
      </c>
      <c r="O40" s="361"/>
      <c r="P40" s="362">
        <f t="shared" ref="P40:R40" si="14">SUM(P38:P39)</f>
        <v>0</v>
      </c>
      <c r="Q40" s="288">
        <f t="shared" si="14"/>
        <v>160</v>
      </c>
      <c r="R40" s="288">
        <f t="shared" si="14"/>
        <v>5</v>
      </c>
      <c r="S40" s="361"/>
      <c r="T40" s="362">
        <f t="shared" ref="T40:V40" si="15">SUM(T38:T39)</f>
        <v>0</v>
      </c>
      <c r="U40" s="288">
        <f t="shared" si="15"/>
        <v>0</v>
      </c>
      <c r="V40" s="289">
        <f t="shared" si="15"/>
        <v>0</v>
      </c>
      <c r="W40" s="367"/>
      <c r="X40" s="364">
        <f t="shared" ref="X40:Z40" si="16">SUM(X38:X39)</f>
        <v>0</v>
      </c>
      <c r="Y40" s="289">
        <f t="shared" si="16"/>
        <v>80</v>
      </c>
      <c r="Z40" s="289">
        <f t="shared" si="16"/>
        <v>3</v>
      </c>
      <c r="AA40" s="370"/>
      <c r="AB40" s="364">
        <f t="shared" ref="AB40" si="17">SUM(AB38:AB39)</f>
        <v>0</v>
      </c>
      <c r="AC40" s="289">
        <f t="shared" ref="AC40" si="18">SUM(AC38:AC39)</f>
        <v>240</v>
      </c>
      <c r="AD40" s="289">
        <f t="shared" ref="AD40" si="19">SUM(AD38:AD39)</f>
        <v>8</v>
      </c>
      <c r="AE40" s="346">
        <f>SUM(AB40,AC40)</f>
        <v>240</v>
      </c>
    </row>
    <row r="41" spans="1:33" s="283" customFormat="1" ht="21.95" customHeight="1" thickBot="1" x14ac:dyDescent="0.3">
      <c r="A41" s="194"/>
      <c r="B41" s="195"/>
      <c r="C41" s="196" t="s">
        <v>406</v>
      </c>
      <c r="D41" s="197">
        <f>SUM(D24,D34)</f>
        <v>196</v>
      </c>
      <c r="E41" s="197">
        <f>SUM(E24,E34)</f>
        <v>248</v>
      </c>
      <c r="F41" s="197">
        <f>SUM(F24,F34,F40)</f>
        <v>27</v>
      </c>
      <c r="G41" s="198" t="s">
        <v>18</v>
      </c>
      <c r="H41" s="197">
        <f>SUM(H24,H34)</f>
        <v>130</v>
      </c>
      <c r="I41" s="197">
        <f>SUM(I24,I34)</f>
        <v>342</v>
      </c>
      <c r="J41" s="197">
        <f>SUM(J24,J34,J40)</f>
        <v>32</v>
      </c>
      <c r="K41" s="198" t="s">
        <v>18</v>
      </c>
      <c r="L41" s="197">
        <f>SUM(L24,L34)</f>
        <v>168</v>
      </c>
      <c r="M41" s="197">
        <f>SUM(M24,M34)</f>
        <v>328</v>
      </c>
      <c r="N41" s="197">
        <f>SUM(N24,N34,N40)</f>
        <v>29</v>
      </c>
      <c r="O41" s="198" t="s">
        <v>18</v>
      </c>
      <c r="P41" s="197">
        <f>SUM(P24,P34)</f>
        <v>182</v>
      </c>
      <c r="Q41" s="197">
        <f>SUM(Q24,Q34)</f>
        <v>272</v>
      </c>
      <c r="R41" s="197">
        <f>SUM(R24,R34,R40)</f>
        <v>31</v>
      </c>
      <c r="S41" s="198" t="s">
        <v>18</v>
      </c>
      <c r="T41" s="199">
        <f>SUM(T24,T34)</f>
        <v>196</v>
      </c>
      <c r="U41" s="197">
        <f>SUM(U24,U34)</f>
        <v>300</v>
      </c>
      <c r="V41" s="197">
        <f>SUM(V24,V34,V40)</f>
        <v>32</v>
      </c>
      <c r="W41" s="198" t="s">
        <v>18</v>
      </c>
      <c r="X41" s="197">
        <f>SUM(X24,X34)</f>
        <v>116</v>
      </c>
      <c r="Y41" s="197">
        <f>SUM(Y24,Y34)</f>
        <v>218</v>
      </c>
      <c r="Z41" s="197">
        <f>SUM(Z24,Z34,Z40)</f>
        <v>29</v>
      </c>
      <c r="AA41" s="198" t="s">
        <v>18</v>
      </c>
      <c r="AB41" s="200">
        <f>SUM(AB24,AB34)</f>
        <v>988</v>
      </c>
      <c r="AC41" s="201">
        <f>SUM(AC24,AC34)</f>
        <v>1708</v>
      </c>
      <c r="AD41" s="786">
        <f>SUM(AD24,AD34,AD40)</f>
        <v>180</v>
      </c>
      <c r="AE41" s="332">
        <v>2696</v>
      </c>
      <c r="AF41" s="193"/>
      <c r="AG41" s="193"/>
    </row>
    <row r="42" spans="1:33" ht="15.75" customHeight="1" thickBot="1" x14ac:dyDescent="0.25">
      <c r="A42" s="1169" t="s">
        <v>19</v>
      </c>
      <c r="B42" s="1170"/>
      <c r="C42" s="1170"/>
      <c r="D42" s="1170"/>
      <c r="E42" s="1170"/>
      <c r="F42" s="1170"/>
      <c r="G42" s="1170"/>
      <c r="H42" s="1170"/>
      <c r="I42" s="1170"/>
      <c r="J42" s="1170"/>
      <c r="K42" s="1170"/>
      <c r="L42" s="1170"/>
      <c r="M42" s="1170"/>
      <c r="N42" s="1170"/>
      <c r="O42" s="1170"/>
      <c r="P42" s="1170"/>
      <c r="Q42" s="1170"/>
      <c r="R42" s="1170"/>
      <c r="S42" s="1170"/>
      <c r="T42" s="1170"/>
      <c r="U42" s="1170"/>
      <c r="V42" s="1170"/>
      <c r="W42" s="1170"/>
      <c r="X42" s="1170"/>
      <c r="Y42" s="1170"/>
      <c r="Z42" s="1170"/>
      <c r="AA42" s="1170"/>
      <c r="AB42" s="32"/>
      <c r="AC42" s="32"/>
      <c r="AD42" s="32"/>
      <c r="AE42" s="347"/>
    </row>
    <row r="43" spans="1:33" s="83" customFormat="1" ht="15.75" customHeight="1" x14ac:dyDescent="0.25">
      <c r="A43" s="272"/>
      <c r="B43" s="273"/>
      <c r="C43" s="551" t="s">
        <v>15</v>
      </c>
      <c r="D43" s="1171"/>
      <c r="E43" s="1172"/>
      <c r="F43" s="1173"/>
      <c r="G43" s="543">
        <f>IF(COUNTIF(G$12:G$33,"A")+COUNTIF(SZAK!G$10:G$73,"A")=0,"0",COUNTIF(G$12:G$33,"A")+COUNTIF(SZAK!G$10:G$73,"A"))</f>
        <v>2</v>
      </c>
      <c r="H43" s="556" t="str">
        <f>IF(COUNTIF(I18:I34,"A")=0,"",COUNTIF(I18:I34,"A"))</f>
        <v/>
      </c>
      <c r="I43" s="554"/>
      <c r="J43" s="555"/>
      <c r="K43" s="543">
        <f>IF(COUNTIF(K$12:K$33,"A")+COUNTIF(SZAK!K$10:K$73,"A")=0,"0",COUNTIF(K$12:K$33,"A")+COUNTIF(SZAK!K$10:K$73,"A"))</f>
        <v>3</v>
      </c>
      <c r="L43" s="556"/>
      <c r="M43" s="554"/>
      <c r="N43" s="555"/>
      <c r="O43" s="543">
        <f>IF(COUNTIF(O$12:O$33,"A")+COUNTIF(SZAK!O$10:O$73,"A")=0,"0",COUNTIF(O$12:O$33,"A")+COUNTIF(SZAK!O$10:O$73,"A"))</f>
        <v>2</v>
      </c>
      <c r="P43" s="556"/>
      <c r="Q43" s="554"/>
      <c r="R43" s="555"/>
      <c r="S43" s="543">
        <f>IF(COUNTIF(S$12:S$33,"A")+COUNTIF(SZAK!S$10:S$73,"A")=0,"0",COUNTIF(S$12:S$33,"A")+COUNTIF(SZAK!S$10:S$73,"A"))</f>
        <v>2</v>
      </c>
      <c r="T43" s="556" t="str">
        <f>IF(COUNTIF(U18:U34,"A")=0,"",COUNTIF(U18:U34,"A"))</f>
        <v/>
      </c>
      <c r="U43" s="554"/>
      <c r="V43" s="555"/>
      <c r="W43" s="543">
        <f>IF(COUNTIF(W$12:W$33,"A")+COUNTIF(SZAK!W$10:W$73,"A")=0,"0",COUNTIF(W$12:W$33,"A")+COUNTIF(SZAK!W$10:W$73,"A"))</f>
        <v>2</v>
      </c>
      <c r="X43" s="556" t="str">
        <f>IF(COUNTIF(Y18:Y34,"A")=0,"",COUNTIF(Y18:Y34,"A"))</f>
        <v/>
      </c>
      <c r="Y43" s="554"/>
      <c r="Z43" s="555"/>
      <c r="AA43" s="543">
        <f>IF(COUNTIF(AA$12:AA$33,"A")+COUNTIF(SZAK!AA$10:AA$73,"A")=0,"0",COUNTIF(AA$12:AA$33,"A")+COUNTIF(SZAK!AA$10:AA$73,"A"))</f>
        <v>2</v>
      </c>
      <c r="AB43" s="533"/>
      <c r="AC43" s="534"/>
      <c r="AD43" s="534"/>
      <c r="AE43" s="348">
        <f>SUM(G43,K43,O43,S43,W43,AA43)</f>
        <v>13</v>
      </c>
    </row>
    <row r="44" spans="1:33" s="83" customFormat="1" ht="15.75" customHeight="1" x14ac:dyDescent="0.25">
      <c r="A44" s="274"/>
      <c r="B44" s="349"/>
      <c r="C44" s="552" t="s">
        <v>16</v>
      </c>
      <c r="D44" s="1142"/>
      <c r="E44" s="1143"/>
      <c r="F44" s="1144"/>
      <c r="G44" s="547" t="str">
        <f>IF(COUNTIF(G$12:G$33,"B")+COUNTIF(SZAK!G$10:G$73,"B")=0,"0",COUNTIF(G$12:G$33,"B")+COUNTIF(SZAK!G$10:G$73,"B"))</f>
        <v>0</v>
      </c>
      <c r="H44" s="559" t="str">
        <f>IF(COUNTIF(I18:I34,"B")=0,"",COUNTIF(I18:I34,"B"))</f>
        <v/>
      </c>
      <c r="I44" s="557"/>
      <c r="J44" s="558"/>
      <c r="K44" s="547" t="str">
        <f>IF(COUNTIF(K$12:K$33,"B")+COUNTIF(SZAK!K$10:K$73,"B")=0,"0",COUNTIF(K$12:K$33,"B")+COUNTIF(SZAK!K$10:K$73,"B"))</f>
        <v>0</v>
      </c>
      <c r="L44" s="559"/>
      <c r="M44" s="557"/>
      <c r="N44" s="558"/>
      <c r="O44" s="547">
        <f>IF(COUNTIF(O$12:O$33,"A")+COUNTIF(SZAK!O$10:O$73,"A")=0,"0",COUNTIF(O$12:O$33,"A")+COUNTIF(SZAK!O$10:O$73,"A"))</f>
        <v>2</v>
      </c>
      <c r="P44" s="559"/>
      <c r="Q44" s="557"/>
      <c r="R44" s="558"/>
      <c r="S44" s="547" t="str">
        <f>IF(COUNTIF(S$12:S$33,"B")+COUNTIF(SZAK!S$10:S$73,"B")=0,"0",COUNTIF(S$12:S$33,"B")+COUNTIF(SZAK!S$10:S$73,"B"))</f>
        <v>0</v>
      </c>
      <c r="T44" s="559" t="str">
        <f>IF(COUNTIF(U18:U34,"B")=0,"",COUNTIF(U18:U34,"B"))</f>
        <v/>
      </c>
      <c r="U44" s="557"/>
      <c r="V44" s="558"/>
      <c r="W44" s="547" t="str">
        <f>IF(COUNTIF(W$12:W$33,"B")+COUNTIF(SZAK!W$10:W$73,"B")=0,"0",COUNTIF(W$12:W$33,"B")+COUNTIF(SZAK!W$10:W$73,"B"))</f>
        <v>0</v>
      </c>
      <c r="X44" s="559" t="str">
        <f>IF(COUNTIF(Y18:Y34,"B")=0,"",COUNTIF(Y18:Y34,"B"))</f>
        <v/>
      </c>
      <c r="Y44" s="557"/>
      <c r="Z44" s="558"/>
      <c r="AA44" s="547" t="str">
        <f>IF(COUNTIF(AA$12:AA$33,"B")+COUNTIF(SZAK!AA$10:AA$73,"B")=0,"0",COUNTIF(AA$12:AA$33,"B")+COUNTIF(SZAK!AA$10:AA$73,"B"))</f>
        <v>0</v>
      </c>
      <c r="AB44" s="531"/>
      <c r="AC44" s="532"/>
      <c r="AD44" s="532"/>
      <c r="AE44" s="350">
        <f t="shared" ref="AE44:AE51" si="20">SUM(G44,K44,O44,S44,W44,AA44)</f>
        <v>2</v>
      </c>
    </row>
    <row r="45" spans="1:33" s="83" customFormat="1" ht="15.75" customHeight="1" x14ac:dyDescent="0.25">
      <c r="A45" s="274"/>
      <c r="B45" s="349"/>
      <c r="C45" s="552" t="s">
        <v>425</v>
      </c>
      <c r="D45" s="1142"/>
      <c r="E45" s="1143"/>
      <c r="F45" s="1144"/>
      <c r="G45" s="547">
        <f>COUNTIF(G17:G23,#REF!)</f>
        <v>0</v>
      </c>
      <c r="H45" s="559" t="str">
        <f>IF(COUNTIF(I18:I34,"ÉÉ")=0,"",COUNTIF(I18:I34,"ÉÉ"))</f>
        <v/>
      </c>
      <c r="I45" s="557"/>
      <c r="J45" s="558"/>
      <c r="K45" s="547">
        <f>COUNTIF(K17:K23,S21)</f>
        <v>0</v>
      </c>
      <c r="L45" s="559"/>
      <c r="M45" s="557"/>
      <c r="N45" s="558"/>
      <c r="O45" s="547">
        <f>IF(COUNTIF(O$12:O$33,"A")+COUNTIF(SZAK!O$10:O$73,"A")=0,"0",COUNTIF(O$12:O$33,"A")+COUNTIF(SZAK!O$10:O$73,"A"))</f>
        <v>2</v>
      </c>
      <c r="P45" s="559"/>
      <c r="Q45" s="557"/>
      <c r="R45" s="558"/>
      <c r="S45" s="547">
        <f>COUNTIF(S17:S23,#REF!)</f>
        <v>0</v>
      </c>
      <c r="T45" s="559" t="str">
        <f>IF(COUNTIF(U18:U34,"ÉÉ")=0,"",COUNTIF(U18:U34,"ÉÉ"))</f>
        <v/>
      </c>
      <c r="U45" s="557"/>
      <c r="V45" s="558"/>
      <c r="W45" s="547">
        <f>COUNTIF(W17:W23,#REF!)</f>
        <v>0</v>
      </c>
      <c r="X45" s="559" t="str">
        <f>IF(COUNTIF(Y18:Y34,"ÉÉ")=0,"",COUNTIF(Y18:Y34,"ÉÉ"))</f>
        <v/>
      </c>
      <c r="Y45" s="557"/>
      <c r="Z45" s="558"/>
      <c r="AA45" s="547">
        <v>1</v>
      </c>
      <c r="AB45" s="531"/>
      <c r="AC45" s="532"/>
      <c r="AD45" s="532"/>
      <c r="AE45" s="350">
        <f t="shared" si="20"/>
        <v>3</v>
      </c>
    </row>
    <row r="46" spans="1:33" s="83" customFormat="1" ht="15.75" customHeight="1" x14ac:dyDescent="0.25">
      <c r="A46" s="274"/>
      <c r="B46" s="349"/>
      <c r="C46" s="552" t="s">
        <v>426</v>
      </c>
      <c r="D46" s="1142"/>
      <c r="E46" s="1143"/>
      <c r="F46" s="1144"/>
      <c r="G46" s="547">
        <f>COUNTIF(G17:G23,S21)</f>
        <v>0</v>
      </c>
      <c r="H46" s="559" t="str">
        <f>IF(COUNTIF(I18:I34,"GYJ")=0,"",COUNTIF(I18:I34,"GYJ"))</f>
        <v/>
      </c>
      <c r="I46" s="557"/>
      <c r="J46" s="558"/>
      <c r="K46" s="547">
        <f>COUNTIF(K17:K23,S21)</f>
        <v>0</v>
      </c>
      <c r="L46" s="559"/>
      <c r="M46" s="557"/>
      <c r="N46" s="558"/>
      <c r="O46" s="547">
        <f>IF(COUNTIF(O$12:O$33,"A")+COUNTIF(SZAK!O$10:O$73,"A")=0,"0",COUNTIF(O$12:O$33,"A")+COUNTIF(SZAK!O$10:O$73,"A"))</f>
        <v>2</v>
      </c>
      <c r="P46" s="559"/>
      <c r="Q46" s="557"/>
      <c r="R46" s="558"/>
      <c r="S46" s="547">
        <v>3</v>
      </c>
      <c r="T46" s="559" t="str">
        <f>IF(COUNTIF(U18:U34,"GYJ")=0,"",COUNTIF(U18:U34,"GYJ"))</f>
        <v/>
      </c>
      <c r="U46" s="557"/>
      <c r="V46" s="558"/>
      <c r="W46" s="547">
        <v>2</v>
      </c>
      <c r="X46" s="559" t="str">
        <f>IF(COUNTIF(Y18:Y34,"GYJ")=0,"",COUNTIF(Y18:Y34,"GYJ"))</f>
        <v/>
      </c>
      <c r="Y46" s="557"/>
      <c r="Z46" s="558"/>
      <c r="AA46" s="547">
        <v>2</v>
      </c>
      <c r="AB46" s="531"/>
      <c r="AC46" s="532"/>
      <c r="AD46" s="532"/>
      <c r="AE46" s="350">
        <f t="shared" si="20"/>
        <v>9</v>
      </c>
    </row>
    <row r="47" spans="1:33" s="83" customFormat="1" ht="15.75" customHeight="1" x14ac:dyDescent="0.25">
      <c r="A47" s="274"/>
      <c r="B47" s="349"/>
      <c r="C47" s="553" t="s">
        <v>427</v>
      </c>
      <c r="D47" s="1142"/>
      <c r="E47" s="1143"/>
      <c r="F47" s="1144"/>
      <c r="G47" s="547">
        <f>COUNTIF(G17:G23,O22)+COUNTIF(G17:G23,W20)</f>
        <v>0</v>
      </c>
      <c r="H47" s="559" t="str">
        <f>IF(COUNTIF(I18:I34,"K")=0,"",COUNTIF(I18:I34,"K"))</f>
        <v/>
      </c>
      <c r="I47" s="557"/>
      <c r="J47" s="558"/>
      <c r="K47" s="547">
        <v>1</v>
      </c>
      <c r="L47" s="559"/>
      <c r="M47" s="557"/>
      <c r="N47" s="558"/>
      <c r="O47" s="547">
        <v>1</v>
      </c>
      <c r="P47" s="559"/>
      <c r="Q47" s="557"/>
      <c r="R47" s="558"/>
      <c r="S47" s="547">
        <v>1</v>
      </c>
      <c r="T47" s="559" t="str">
        <f>IF(COUNTIF(U18:U34,"K")=0,"",COUNTIF(U18:U34,"K"))</f>
        <v/>
      </c>
      <c r="U47" s="557"/>
      <c r="V47" s="558"/>
      <c r="W47" s="547">
        <v>1</v>
      </c>
      <c r="X47" s="559" t="str">
        <f>IF(COUNTIF(Y18:Y34,"K")=0,"",COUNTIF(Y18:Y34,"K"))</f>
        <v/>
      </c>
      <c r="Y47" s="557"/>
      <c r="Z47" s="558"/>
      <c r="AA47" s="547">
        <v>1</v>
      </c>
      <c r="AB47" s="531"/>
      <c r="AC47" s="532"/>
      <c r="AD47" s="532"/>
      <c r="AE47" s="350">
        <f t="shared" si="20"/>
        <v>5</v>
      </c>
    </row>
    <row r="48" spans="1:33" s="83" customFormat="1" ht="15.75" customHeight="1" x14ac:dyDescent="0.25">
      <c r="A48" s="274"/>
      <c r="B48" s="349"/>
      <c r="C48" s="552" t="s">
        <v>17</v>
      </c>
      <c r="D48" s="1142"/>
      <c r="E48" s="1143"/>
      <c r="F48" s="1144"/>
      <c r="G48" s="547" t="str">
        <f>IF(COUNTIF(G$12:G$33,"AV")+COUNTIF(SZAK!G$10:G$73,"AV")=0,"0",COUNTIF(G$12:G$33,"AV")+COUNTIF(SZAK!G$10:G$73,"AV"))</f>
        <v>0</v>
      </c>
      <c r="H48" s="559" t="str">
        <f>IF(COUNTIF(I18:I34,"AV")=0,"",COUNTIF(I18:I34,"AV"))</f>
        <v/>
      </c>
      <c r="I48" s="557"/>
      <c r="J48" s="558"/>
      <c r="K48" s="547" t="str">
        <f>IF(COUNTIF(K$12:K$33,"AV")+COUNTIF(SZAK!K$10:K$73,"AV")=0,"0",COUNTIF(K$12:K$33,"AV")+COUNTIF(SZAK!K$10:K$73,"AV"))</f>
        <v>0</v>
      </c>
      <c r="L48" s="559"/>
      <c r="M48" s="557"/>
      <c r="N48" s="558"/>
      <c r="O48" s="547">
        <f>IF(COUNTIF(O$12:O$33,"A")+COUNTIF(SZAK!O$10:O$73,"A")=0,"0",COUNTIF(O$12:O$33,"A")+COUNTIF(SZAK!O$10:O$73,"A"))</f>
        <v>2</v>
      </c>
      <c r="P48" s="559"/>
      <c r="Q48" s="557"/>
      <c r="R48" s="558"/>
      <c r="S48" s="547" t="str">
        <f>IF(COUNTIF(S$12:S$33,"AV")+COUNTIF(SZAK!S$10:S$73,"AV")=0,"0",COUNTIF(S$12:S$33,"AV")+COUNTIF(SZAK!S$10:S$73,"AV"))</f>
        <v>0</v>
      </c>
      <c r="T48" s="559" t="str">
        <f>IF(COUNTIF(U18:U34,"AV")=0,"",COUNTIF(U18:U34,"AV"))</f>
        <v/>
      </c>
      <c r="U48" s="557"/>
      <c r="V48" s="558"/>
      <c r="W48" s="547" t="str">
        <f>IF(COUNTIF(W$12:W$33,"AV")+COUNTIF(SZAK!W$10:W$73,"AV")=0,"0",COUNTIF(W$12:W$33,"AV")+COUNTIF(SZAK!W$10:W$73,"AV"))</f>
        <v>0</v>
      </c>
      <c r="X48" s="559" t="str">
        <f>IF(COUNTIF(Y18:Y34,"AV")=0,"",COUNTIF(Y18:Y34,"AV"))</f>
        <v/>
      </c>
      <c r="Y48" s="557"/>
      <c r="Z48" s="558"/>
      <c r="AA48" s="547" t="str">
        <f>IF(COUNTIF(AA$12:AA$33,"AV")+COUNTIF(SZAK!AA$10:AA$73,"AV")=0,"0",COUNTIF(AA$12:AA$33,"AV")+COUNTIF(SZAK!AA$10:AA$73,"AV"))</f>
        <v>0</v>
      </c>
      <c r="AB48" s="531"/>
      <c r="AC48" s="532"/>
      <c r="AD48" s="532"/>
      <c r="AE48" s="350">
        <f t="shared" si="20"/>
        <v>2</v>
      </c>
    </row>
    <row r="49" spans="1:31" s="83" customFormat="1" ht="15.75" customHeight="1" x14ac:dyDescent="0.25">
      <c r="A49" s="274"/>
      <c r="B49" s="349"/>
      <c r="C49" s="552" t="s">
        <v>120</v>
      </c>
      <c r="D49" s="1142"/>
      <c r="E49" s="1143"/>
      <c r="F49" s="1144"/>
      <c r="G49" s="547" t="str">
        <f>IF(COUNTIF(G$12:G$33,"KV")+COUNTIF(SZAK!G$10:G$73,"KV")=0,"0",COUNTIF(G$12:G$33,"KV")+COUNTIF(SZAK!G$10:G$73,"KV"))</f>
        <v>0</v>
      </c>
      <c r="H49" s="559" t="str">
        <f>IF(COUNTIF(I18:I34,"KV")=0,"",COUNTIF(I18:I34,"KV"))</f>
        <v/>
      </c>
      <c r="I49" s="557"/>
      <c r="J49" s="558"/>
      <c r="K49" s="547" t="str">
        <f>IF(COUNTIF(K$12:K$33,"KV")+COUNTIF(SZAK!K$10:K$73,"KV")=0,"0",COUNTIF(K$12:K$33,"KV")+COUNTIF(SZAK!K$10:K$73,"KV"))</f>
        <v>0</v>
      </c>
      <c r="L49" s="559"/>
      <c r="M49" s="557"/>
      <c r="N49" s="558"/>
      <c r="O49" s="547">
        <f>IF(COUNTIF(O$12:O$33,"A")+COUNTIF(SZAK!O$10:O$73,"A")=0,"0",COUNTIF(O$12:O$33,"A")+COUNTIF(SZAK!O$10:O$73,"A"))</f>
        <v>2</v>
      </c>
      <c r="P49" s="559"/>
      <c r="Q49" s="557"/>
      <c r="R49" s="558"/>
      <c r="S49" s="547" t="str">
        <f>IF(COUNTIF(S$12:S$33,"KV")+COUNTIF(SZAK!S$10:S$73,"KV")=0,"0",COUNTIF(S$12:S$33,"KV")+COUNTIF(SZAK!S$10:S$73,"KV"))</f>
        <v>0</v>
      </c>
      <c r="T49" s="559" t="str">
        <f>IF(COUNTIF(U18:U34,"KV")=0,"",COUNTIF(U18:U34,"KV"))</f>
        <v/>
      </c>
      <c r="U49" s="557"/>
      <c r="V49" s="558"/>
      <c r="W49" s="547" t="str">
        <f>IF(COUNTIF(W$12:W$33,"KV")+COUNTIF(SZAK!W$10:W$73,"KV")=0,"0",COUNTIF(W$12:W$33,"KV")+COUNTIF(SZAK!W$10:W$73,"KV"))</f>
        <v>0</v>
      </c>
      <c r="X49" s="559" t="str">
        <f>IF(COUNTIF(Y18:Y34,"KV")=0,"",COUNTIF(Y18:Y34,"KV"))</f>
        <v/>
      </c>
      <c r="Y49" s="557"/>
      <c r="Z49" s="558"/>
      <c r="AA49" s="547" t="str">
        <f>IF(COUNTIF(AA$12:AA$33,"KV")+COUNTIF(SZAK!AA$10:AA$73,"KV")=0,"0",COUNTIF(AA$12:AA$33,"KV")+COUNTIF(SZAK!AA$10:AA$73,"KV"))</f>
        <v>0</v>
      </c>
      <c r="AB49" s="531"/>
      <c r="AC49" s="532"/>
      <c r="AD49" s="532"/>
      <c r="AE49" s="350">
        <f t="shared" si="20"/>
        <v>2</v>
      </c>
    </row>
    <row r="50" spans="1:31" s="83" customFormat="1" ht="15.75" customHeight="1" x14ac:dyDescent="0.25">
      <c r="A50" s="274"/>
      <c r="B50" s="349"/>
      <c r="C50" s="552" t="s">
        <v>121</v>
      </c>
      <c r="D50" s="1142"/>
      <c r="E50" s="1143"/>
      <c r="F50" s="1144"/>
      <c r="G50" s="547" t="str">
        <f>IF(COUNTIF(G$12:G$33,"SZG")+COUNTIF(SZAK!G$10:G$73,"SZG")=0,"0",COUNTIF(G$12:G$33,"SZG")+COUNTIF(SZAK!G$10:G$73,"SZG"))</f>
        <v>0</v>
      </c>
      <c r="H50" s="559" t="str">
        <f>IF(COUNTIF(I18:I34,"SZG")=0,"",COUNTIF(I18:I34,"SZG"))</f>
        <v/>
      </c>
      <c r="I50" s="557"/>
      <c r="J50" s="558"/>
      <c r="K50" s="547" t="str">
        <f>IF(COUNTIF(K$12:K$33,"SZG")+COUNTIF(SZAK!K$10:K$73,"SZG")=0,"0",COUNTIF(K$12:K$33,"SZG")+COUNTIF(SZAK!K$10:K$73,"SZG"))</f>
        <v>0</v>
      </c>
      <c r="L50" s="559"/>
      <c r="M50" s="557"/>
      <c r="N50" s="558"/>
      <c r="O50" s="547">
        <v>1</v>
      </c>
      <c r="P50" s="559"/>
      <c r="Q50" s="557"/>
      <c r="R50" s="558"/>
      <c r="S50" s="547">
        <f>IF(COUNTIF(S$12:S$33,"SZG")+COUNTIF(SZAK!S$10:S$73,"SZG")=0,"0",COUNTIF(S$12:S$33,"SZG")+COUNTIF(SZAK!S$10:S$73,"SZG"))</f>
        <v>1</v>
      </c>
      <c r="T50" s="559" t="str">
        <f>IF(COUNTIF(U18:U34,"SZG")=0,"",COUNTIF(U18:U34,"SZG"))</f>
        <v/>
      </c>
      <c r="U50" s="557"/>
      <c r="V50" s="558"/>
      <c r="W50" s="547" t="str">
        <f>IF(COUNTIF(W$12:W$33,"SZG")+COUNTIF(SZAK!W$10:W$73,"SZG")=0,"0",COUNTIF(W$12:W$33,"SZG")+COUNTIF(SZAK!W$10:W$73,"SZG"))</f>
        <v>0</v>
      </c>
      <c r="X50" s="559" t="str">
        <f>IF(COUNTIF(Y18:Y34,"SZG")=0,"",COUNTIF(Y18:Y34,"SZG"))</f>
        <v/>
      </c>
      <c r="Y50" s="557"/>
      <c r="Z50" s="558"/>
      <c r="AA50" s="547" t="str">
        <f>IF(COUNTIF(AA$12:AA$33,"SZG")+COUNTIF(SZAK!AA$10:AA$73,"SZG")=0,"0",COUNTIF(AA$12:AA$33,"SZG")+COUNTIF(SZAK!AA$10:AA$73,"SZG"))</f>
        <v>0</v>
      </c>
      <c r="AB50" s="531"/>
      <c r="AC50" s="532"/>
      <c r="AD50" s="532"/>
      <c r="AE50" s="350">
        <f t="shared" si="20"/>
        <v>2</v>
      </c>
    </row>
    <row r="51" spans="1:31" s="83" customFormat="1" ht="15.75" customHeight="1" x14ac:dyDescent="0.25">
      <c r="A51" s="274"/>
      <c r="B51" s="349"/>
      <c r="C51" s="552" t="s">
        <v>122</v>
      </c>
      <c r="D51" s="1142"/>
      <c r="E51" s="1143"/>
      <c r="F51" s="1144"/>
      <c r="G51" s="547" t="str">
        <f>IF(COUNTIF(G$12:G$33,"ZV")+COUNTIF(SZAK!G$10:G$73,"ZV")=0,"0",COUNTIF(G$12:G$33,"ZV")+COUNTIF(SZAK!G$10:G$73,"ZV"))</f>
        <v>0</v>
      </c>
      <c r="H51" s="559" t="str">
        <f>IF(COUNTIF(I18:I34,"ZV")=0,"",COUNTIF(I18:I34,"ZV"))</f>
        <v/>
      </c>
      <c r="I51" s="557"/>
      <c r="J51" s="558"/>
      <c r="K51" s="547" t="str">
        <f>IF(COUNTIF(K$12:K$33,"ZV")+COUNTIF(SZAK!K$10:K$73,"ZV")=0,"0",COUNTIF(K$12:K$33,"ZV")+COUNTIF(SZAK!K$10:K$73,"ZV"))</f>
        <v>0</v>
      </c>
      <c r="L51" s="559"/>
      <c r="M51" s="557"/>
      <c r="N51" s="558"/>
      <c r="O51" s="547">
        <f>IF(COUNTIF(O$12:O$33,"A")+COUNTIF(SZAK!O$10:O$73,"A")=0,"0",COUNTIF(O$12:O$33,"A")+COUNTIF(SZAK!O$10:O$73,"A"))</f>
        <v>2</v>
      </c>
      <c r="P51" s="559"/>
      <c r="Q51" s="557"/>
      <c r="R51" s="558"/>
      <c r="S51" s="547" t="str">
        <f>IF(COUNTIF(S$12:S$33,"ZV")+COUNTIF(SZAK!S$10:S$73,"ZV")=0,"0",COUNTIF(S$12:S$33,"ZV")+COUNTIF(SZAK!S$10:S$73,"ZV"))</f>
        <v>0</v>
      </c>
      <c r="T51" s="559" t="str">
        <f>IF(COUNTIF(U18:U34,"ZV")=0,"",COUNTIF(U18:U34,"ZV"))</f>
        <v/>
      </c>
      <c r="U51" s="557"/>
      <c r="V51" s="558"/>
      <c r="W51" s="547" t="str">
        <f>IF(COUNTIF(W$12:W$33,"ZV")+COUNTIF(SZAK!W$10:W$73,"ZV")=0,"0",COUNTIF(W$12:W$33,"ZV")+COUNTIF(SZAK!W$10:W$73,"ZV"))</f>
        <v>0</v>
      </c>
      <c r="X51" s="560" t="str">
        <f>IF(COUNTIF(Y18:Y34,"ZV")=0,"",COUNTIF(Y18:Y34,"ZV"))</f>
        <v/>
      </c>
      <c r="Y51" s="561"/>
      <c r="Z51" s="562"/>
      <c r="AA51" s="547">
        <f>IF(COUNTIF(AA$12:AA$33,"ZV")+COUNTIF(SZAK!AA$10:AA$73,"ZV")=0,"0",COUNTIF(AA$12:AA$33,"ZV")+COUNTIF(SZAK!AA$10:AA$73,"ZV"))</f>
        <v>3</v>
      </c>
      <c r="AB51" s="531"/>
      <c r="AC51" s="532"/>
      <c r="AD51" s="532"/>
      <c r="AE51" s="350">
        <f t="shared" si="20"/>
        <v>5</v>
      </c>
    </row>
    <row r="52" spans="1:31" s="83" customFormat="1" ht="15.75" customHeight="1" x14ac:dyDescent="0.2">
      <c r="A52" s="736"/>
      <c r="B52" s="737"/>
      <c r="C52" s="738" t="s">
        <v>22</v>
      </c>
      <c r="D52" s="1180"/>
      <c r="E52" s="1181"/>
      <c r="F52" s="1181"/>
      <c r="G52" s="739">
        <f>SUM(G43:G51)</f>
        <v>2</v>
      </c>
      <c r="H52" s="1180"/>
      <c r="I52" s="1181"/>
      <c r="J52" s="1181"/>
      <c r="K52" s="739">
        <f>SUM(K43:K51)</f>
        <v>4</v>
      </c>
      <c r="L52" s="1180"/>
      <c r="M52" s="1181"/>
      <c r="N52" s="1181"/>
      <c r="O52" s="739">
        <f>SUM(O43:O51)</f>
        <v>16</v>
      </c>
      <c r="P52" s="1180"/>
      <c r="Q52" s="1181"/>
      <c r="R52" s="1181"/>
      <c r="S52" s="739">
        <f>IF(SUM(S43:S51)=0,"",SUM(S43:S51))</f>
        <v>7</v>
      </c>
      <c r="T52" s="1180"/>
      <c r="U52" s="1181"/>
      <c r="V52" s="1181"/>
      <c r="W52" s="739">
        <f>IF(SUM(W43:W51)=0,"",SUM(W43:W51))</f>
        <v>5</v>
      </c>
      <c r="X52" s="740"/>
      <c r="Y52" s="741"/>
      <c r="Z52" s="742"/>
      <c r="AA52" s="743">
        <f>IF(SUM(AA43:AA51)=0,"",SUM(AA43:AA51))</f>
        <v>9</v>
      </c>
      <c r="AB52" s="1180"/>
      <c r="AC52" s="1181"/>
      <c r="AD52" s="1181"/>
      <c r="AE52" s="744">
        <f t="shared" ref="AE52" si="21">IF(SUM(G52:AA52)=0,"",SUM(G52:AA52))</f>
        <v>43</v>
      </c>
    </row>
    <row r="53" spans="1:31" s="747" customFormat="1" ht="15.75" customHeight="1" x14ac:dyDescent="0.2">
      <c r="A53" s="745"/>
      <c r="B53" s="746"/>
      <c r="C53" s="746" t="s">
        <v>449</v>
      </c>
      <c r="D53" s="1115"/>
      <c r="E53" s="1115"/>
      <c r="F53" s="1115"/>
      <c r="G53" s="749">
        <f>SUM(SZAK!G87,G52)</f>
        <v>11</v>
      </c>
      <c r="H53" s="1115"/>
      <c r="I53" s="1115"/>
      <c r="J53" s="1115"/>
      <c r="K53" s="748">
        <f>SUM(SZAK!K87,K52)</f>
        <v>15</v>
      </c>
      <c r="L53" s="1115"/>
      <c r="M53" s="1115"/>
      <c r="N53" s="1115"/>
      <c r="O53" s="748">
        <f>SUM(SZAK!O87,O52)</f>
        <v>27</v>
      </c>
      <c r="P53" s="1115"/>
      <c r="Q53" s="1115"/>
      <c r="R53" s="1115"/>
      <c r="S53" s="748">
        <f>SUM(SZAK!S87,S52)</f>
        <v>17</v>
      </c>
      <c r="T53" s="1115"/>
      <c r="U53" s="1115"/>
      <c r="V53" s="1115"/>
      <c r="W53" s="748">
        <f>SUM(SZAK!W87,W52)</f>
        <v>15</v>
      </c>
      <c r="X53" s="1115"/>
      <c r="Y53" s="1115"/>
      <c r="Z53" s="1115"/>
      <c r="AA53" s="748">
        <f>SUM(SZAK!AA87,AA52)</f>
        <v>16</v>
      </c>
      <c r="AB53" s="1115"/>
      <c r="AC53" s="1115"/>
      <c r="AD53" s="1115"/>
      <c r="AE53" s="746"/>
    </row>
    <row r="54" spans="1:31" ht="15.75" customHeight="1" x14ac:dyDescent="0.3">
      <c r="B54" s="6"/>
      <c r="C54" s="6"/>
      <c r="D54" s="536">
        <f>D41+E41</f>
        <v>444</v>
      </c>
      <c r="H54" s="536">
        <f>H41+I41</f>
        <v>472</v>
      </c>
      <c r="L54" s="536">
        <f>L41+M41</f>
        <v>496</v>
      </c>
      <c r="P54" s="536">
        <f>P41+Q35</f>
        <v>454</v>
      </c>
      <c r="T54" s="536">
        <f>T41+U41</f>
        <v>496</v>
      </c>
      <c r="X54" s="537">
        <f>X41+Y35</f>
        <v>334</v>
      </c>
    </row>
    <row r="55" spans="1:31" s="790" customFormat="1" ht="15.75" customHeight="1" x14ac:dyDescent="0.2">
      <c r="A55" s="788"/>
      <c r="B55" s="789"/>
      <c r="C55" s="789" t="s">
        <v>472</v>
      </c>
      <c r="G55" s="791">
        <v>2</v>
      </c>
      <c r="K55" s="791">
        <v>6</v>
      </c>
      <c r="O55" s="790">
        <v>7</v>
      </c>
      <c r="S55" s="790">
        <v>6</v>
      </c>
      <c r="W55" s="790">
        <v>6</v>
      </c>
      <c r="AA55" s="790">
        <v>5</v>
      </c>
    </row>
    <row r="56" spans="1:31" ht="15.75" customHeight="1" x14ac:dyDescent="0.3">
      <c r="B56" s="6"/>
      <c r="C56" s="6"/>
    </row>
    <row r="57" spans="1:31" ht="15.75" customHeight="1" x14ac:dyDescent="0.3">
      <c r="B57" s="6"/>
      <c r="C57" s="6"/>
    </row>
    <row r="58" spans="1:31" ht="15.75" customHeight="1" x14ac:dyDescent="0.3">
      <c r="B58" s="6"/>
      <c r="C58" s="6"/>
    </row>
    <row r="59" spans="1:31" ht="15.75" customHeight="1" x14ac:dyDescent="0.3">
      <c r="B59" s="6"/>
      <c r="C59" s="6"/>
    </row>
    <row r="60" spans="1:31" ht="15.75" customHeight="1" x14ac:dyDescent="0.3">
      <c r="B60" s="6"/>
      <c r="C60" s="6"/>
    </row>
    <row r="61" spans="1:31" ht="15.75" customHeight="1" x14ac:dyDescent="0.3">
      <c r="B61" s="6"/>
      <c r="C61" s="6"/>
    </row>
    <row r="62" spans="1:31" ht="15.75" customHeight="1" x14ac:dyDescent="0.3">
      <c r="B62" s="6"/>
      <c r="C62" s="6"/>
    </row>
    <row r="63" spans="1:31" ht="15.75" customHeight="1" x14ac:dyDescent="0.3">
      <c r="B63" s="6"/>
      <c r="C63" s="6"/>
    </row>
    <row r="64" spans="1:31" ht="15.75" customHeight="1" x14ac:dyDescent="0.3">
      <c r="B64" s="6"/>
      <c r="C64" s="6"/>
    </row>
    <row r="65" spans="2:3" ht="15.75" customHeight="1" x14ac:dyDescent="0.3">
      <c r="B65" s="6"/>
      <c r="C65" s="6"/>
    </row>
    <row r="66" spans="2:3" ht="15.75" customHeight="1" x14ac:dyDescent="0.3">
      <c r="B66" s="6"/>
      <c r="C66" s="6"/>
    </row>
    <row r="67" spans="2:3" ht="15.75" customHeight="1" x14ac:dyDescent="0.3">
      <c r="B67" s="6"/>
      <c r="C67" s="6"/>
    </row>
    <row r="68" spans="2:3" ht="15.75" customHeight="1" x14ac:dyDescent="0.3">
      <c r="B68" s="6"/>
      <c r="C68" s="6"/>
    </row>
    <row r="69" spans="2:3" ht="15.75" customHeight="1" x14ac:dyDescent="0.3">
      <c r="B69" s="6"/>
      <c r="C69" s="6"/>
    </row>
    <row r="70" spans="2:3" ht="15.75" customHeight="1" x14ac:dyDescent="0.3">
      <c r="B70" s="6"/>
      <c r="C70" s="6"/>
    </row>
    <row r="71" spans="2:3" ht="15.75" customHeight="1" x14ac:dyDescent="0.3">
      <c r="B71" s="6"/>
      <c r="C71" s="6"/>
    </row>
    <row r="72" spans="2:3" ht="15.75" customHeight="1" x14ac:dyDescent="0.3">
      <c r="B72" s="6"/>
      <c r="C72" s="6"/>
    </row>
    <row r="73" spans="2:3" ht="15.75" customHeight="1" x14ac:dyDescent="0.3">
      <c r="B73" s="6"/>
      <c r="C73" s="6"/>
    </row>
    <row r="74" spans="2:3" ht="15.75" customHeight="1" x14ac:dyDescent="0.3">
      <c r="B74" s="6"/>
      <c r="C74" s="6"/>
    </row>
    <row r="75" spans="2:3" ht="15.75" customHeight="1" x14ac:dyDescent="0.3">
      <c r="B75" s="6"/>
      <c r="C75" s="6"/>
    </row>
    <row r="76" spans="2:3" ht="15.75" customHeight="1" x14ac:dyDescent="0.3">
      <c r="B76" s="6"/>
      <c r="C76" s="6"/>
    </row>
    <row r="77" spans="2:3" ht="15.75" customHeight="1" x14ac:dyDescent="0.3">
      <c r="B77" s="6"/>
      <c r="C77" s="6"/>
    </row>
    <row r="78" spans="2:3" ht="15.75" customHeight="1" x14ac:dyDescent="0.3">
      <c r="B78" s="6"/>
      <c r="C78" s="6"/>
    </row>
    <row r="79" spans="2:3" ht="15.75" customHeight="1" x14ac:dyDescent="0.3">
      <c r="B79" s="6"/>
      <c r="C79" s="6"/>
    </row>
    <row r="80" spans="2:3" ht="15.75" customHeight="1" x14ac:dyDescent="0.3">
      <c r="B80" s="6"/>
      <c r="C80" s="6"/>
    </row>
    <row r="81" spans="2:3" ht="15.75" customHeight="1" x14ac:dyDescent="0.3">
      <c r="B81" s="6"/>
      <c r="C81" s="6"/>
    </row>
    <row r="82" spans="2:3" ht="15.75" customHeight="1" x14ac:dyDescent="0.3">
      <c r="B82" s="6"/>
      <c r="C82" s="6"/>
    </row>
    <row r="83" spans="2:3" ht="15.75" customHeight="1" x14ac:dyDescent="0.3">
      <c r="B83" s="6"/>
      <c r="C83" s="6"/>
    </row>
    <row r="84" spans="2:3" ht="15.75" customHeight="1" x14ac:dyDescent="0.3">
      <c r="B84" s="6"/>
      <c r="C84" s="6"/>
    </row>
    <row r="85" spans="2:3" ht="15.75" customHeight="1" x14ac:dyDescent="0.3">
      <c r="B85" s="6"/>
      <c r="C85" s="6"/>
    </row>
    <row r="86" spans="2:3" ht="15.75" customHeight="1" x14ac:dyDescent="0.3">
      <c r="B86" s="6"/>
      <c r="C86" s="6"/>
    </row>
    <row r="87" spans="2:3" ht="15.75" customHeight="1" x14ac:dyDescent="0.3">
      <c r="B87" s="6"/>
      <c r="C87" s="6"/>
    </row>
    <row r="88" spans="2:3" ht="15.75" customHeight="1" x14ac:dyDescent="0.3">
      <c r="B88" s="6"/>
      <c r="C88" s="6"/>
    </row>
    <row r="89" spans="2:3" ht="15.75" customHeight="1" x14ac:dyDescent="0.3">
      <c r="B89" s="6"/>
      <c r="C89" s="6"/>
    </row>
    <row r="90" spans="2:3" ht="15.75" customHeight="1" x14ac:dyDescent="0.3">
      <c r="B90" s="6"/>
      <c r="C90" s="6"/>
    </row>
    <row r="91" spans="2:3" ht="15.75" customHeight="1" x14ac:dyDescent="0.3">
      <c r="B91" s="6"/>
      <c r="C91" s="6"/>
    </row>
    <row r="92" spans="2:3" ht="15.75" customHeight="1" x14ac:dyDescent="0.3">
      <c r="B92" s="6"/>
      <c r="C92" s="6"/>
    </row>
    <row r="93" spans="2:3" ht="15.75" customHeight="1" x14ac:dyDescent="0.3">
      <c r="B93" s="6"/>
      <c r="C93" s="6"/>
    </row>
    <row r="94" spans="2:3" ht="15.75" customHeight="1" x14ac:dyDescent="0.3">
      <c r="B94" s="6"/>
      <c r="C94" s="6"/>
    </row>
    <row r="95" spans="2:3" ht="15.75" customHeight="1" x14ac:dyDescent="0.3">
      <c r="B95" s="6"/>
      <c r="C95" s="6"/>
    </row>
    <row r="96" spans="2:3" ht="15.75" customHeight="1" x14ac:dyDescent="0.3">
      <c r="B96" s="6"/>
      <c r="C96" s="6"/>
    </row>
    <row r="97" spans="2:3" ht="15.75" customHeight="1" x14ac:dyDescent="0.3">
      <c r="B97" s="6"/>
      <c r="C97" s="6"/>
    </row>
    <row r="98" spans="2:3" ht="15.75" customHeight="1" x14ac:dyDescent="0.3">
      <c r="B98" s="6"/>
      <c r="C98" s="6"/>
    </row>
    <row r="99" spans="2:3" ht="15.75" customHeight="1" x14ac:dyDescent="0.3">
      <c r="B99" s="6"/>
      <c r="C99" s="6"/>
    </row>
    <row r="100" spans="2:3" ht="15.75" customHeight="1" x14ac:dyDescent="0.3">
      <c r="B100" s="6"/>
      <c r="C100" s="6"/>
    </row>
    <row r="101" spans="2:3" ht="15.75" customHeight="1" x14ac:dyDescent="0.3">
      <c r="B101" s="6"/>
      <c r="C101" s="6"/>
    </row>
    <row r="102" spans="2:3" ht="15.75" customHeight="1" x14ac:dyDescent="0.3">
      <c r="B102" s="6"/>
      <c r="C102" s="6"/>
    </row>
    <row r="103" spans="2:3" ht="15.75" customHeight="1" x14ac:dyDescent="0.3">
      <c r="B103" s="6"/>
      <c r="C103" s="6"/>
    </row>
    <row r="104" spans="2:3" ht="15.75" customHeight="1" x14ac:dyDescent="0.3">
      <c r="B104" s="6"/>
      <c r="C104" s="6"/>
    </row>
    <row r="105" spans="2:3" ht="15.75" customHeight="1" x14ac:dyDescent="0.3">
      <c r="B105" s="6"/>
      <c r="C105" s="6"/>
    </row>
    <row r="106" spans="2:3" ht="15.75" customHeight="1" x14ac:dyDescent="0.3">
      <c r="B106" s="6"/>
      <c r="C106" s="6"/>
    </row>
    <row r="107" spans="2:3" ht="15.75" customHeight="1" x14ac:dyDescent="0.3">
      <c r="B107" s="6"/>
      <c r="C107" s="6"/>
    </row>
    <row r="108" spans="2:3" ht="15.75" customHeight="1" x14ac:dyDescent="0.3">
      <c r="B108" s="6"/>
      <c r="C108" s="6"/>
    </row>
    <row r="109" spans="2:3" ht="15.75" customHeight="1" x14ac:dyDescent="0.3">
      <c r="B109" s="6"/>
      <c r="C109" s="6"/>
    </row>
    <row r="110" spans="2:3" ht="15.75" customHeight="1" x14ac:dyDescent="0.3">
      <c r="B110" s="6"/>
      <c r="C110" s="6"/>
    </row>
    <row r="111" spans="2:3" ht="15.75" customHeight="1" x14ac:dyDescent="0.3">
      <c r="B111" s="6"/>
      <c r="C111" s="6"/>
    </row>
    <row r="112" spans="2:3" ht="15.75" customHeight="1" x14ac:dyDescent="0.3">
      <c r="B112" s="6"/>
      <c r="C112" s="6"/>
    </row>
    <row r="113" spans="2:3" ht="15.75" customHeight="1" x14ac:dyDescent="0.3">
      <c r="B113" s="6"/>
      <c r="C113" s="6"/>
    </row>
    <row r="114" spans="2:3" ht="15.75" customHeight="1" x14ac:dyDescent="0.3">
      <c r="B114" s="6"/>
      <c r="C114" s="6"/>
    </row>
    <row r="115" spans="2:3" ht="15.75" customHeight="1" x14ac:dyDescent="0.3">
      <c r="B115" s="6"/>
      <c r="C115" s="6"/>
    </row>
    <row r="116" spans="2:3" ht="15.75" customHeight="1" x14ac:dyDescent="0.25"/>
    <row r="117" spans="2:3" ht="15.75" customHeight="1" x14ac:dyDescent="0.25"/>
    <row r="118" spans="2:3" ht="15.75" customHeight="1" x14ac:dyDescent="0.25"/>
    <row r="119" spans="2:3" ht="15.75" customHeight="1" x14ac:dyDescent="0.25"/>
    <row r="120" spans="2:3" ht="15.75" customHeight="1" x14ac:dyDescent="0.25"/>
    <row r="121" spans="2:3" ht="15.75" customHeight="1" x14ac:dyDescent="0.25"/>
    <row r="122" spans="2:3" ht="15.75" customHeight="1" x14ac:dyDescent="0.25"/>
    <row r="123" spans="2:3" ht="15.75" customHeight="1" x14ac:dyDescent="0.25"/>
    <row r="124" spans="2:3" ht="15.75" customHeight="1" x14ac:dyDescent="0.25"/>
    <row r="125" spans="2:3" ht="15.75" customHeight="1" x14ac:dyDescent="0.25"/>
    <row r="126" spans="2:3" ht="15.75" customHeight="1" x14ac:dyDescent="0.25"/>
    <row r="127" spans="2:3" ht="15.75" customHeight="1" x14ac:dyDescent="0.25"/>
    <row r="128" spans="2:3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</sheetData>
  <sheetProtection selectLockedCells="1"/>
  <protectedRanges>
    <protectedRange sqref="C32" name="Tartomány1_2_1_2_1_2"/>
    <protectedRange sqref="C42" name="Tartomány4_1"/>
    <protectedRange sqref="C52" name="Tartomány4_1_1"/>
    <protectedRange sqref="C51" name="Tartomány4_1_1_1"/>
    <protectedRange sqref="C18:C20" name="Tartomány1_2_1_1_3_2_2"/>
    <protectedRange sqref="C21:C22" name="Tartomány1_2_1_1_3_2_1_1"/>
    <protectedRange sqref="C12" name="Tartomány1_2_1_2_2_1"/>
  </protectedRanges>
  <mergeCells count="74">
    <mergeCell ref="P52:R52"/>
    <mergeCell ref="T52:V52"/>
    <mergeCell ref="AB52:AD52"/>
    <mergeCell ref="D46:F46"/>
    <mergeCell ref="D48:F48"/>
    <mergeCell ref="D51:F51"/>
    <mergeCell ref="D52:F52"/>
    <mergeCell ref="H52:J52"/>
    <mergeCell ref="L52:N52"/>
    <mergeCell ref="V25:AE25"/>
    <mergeCell ref="A42:AA42"/>
    <mergeCell ref="D43:F43"/>
    <mergeCell ref="D44:F44"/>
    <mergeCell ref="D45:F45"/>
    <mergeCell ref="AB37:AE37"/>
    <mergeCell ref="D25:S25"/>
    <mergeCell ref="A3:U3"/>
    <mergeCell ref="A4:U4"/>
    <mergeCell ref="A5:U5"/>
    <mergeCell ref="T6:AA6"/>
    <mergeCell ref="D7:G7"/>
    <mergeCell ref="H7:K7"/>
    <mergeCell ref="L7:O7"/>
    <mergeCell ref="P7:S7"/>
    <mergeCell ref="T7:W7"/>
    <mergeCell ref="X7:AA7"/>
    <mergeCell ref="A6:A9"/>
    <mergeCell ref="B6:B9"/>
    <mergeCell ref="D6:S6"/>
    <mergeCell ref="G8:G9"/>
    <mergeCell ref="N8:N9"/>
    <mergeCell ref="O8:O9"/>
    <mergeCell ref="V8:V9"/>
    <mergeCell ref="W8:W9"/>
    <mergeCell ref="Z8:Z9"/>
    <mergeCell ref="AA8:AA9"/>
    <mergeCell ref="AE8:AE9"/>
    <mergeCell ref="T8:T9"/>
    <mergeCell ref="Q8:Q9"/>
    <mergeCell ref="F8:F9"/>
    <mergeCell ref="D50:F50"/>
    <mergeCell ref="D49:F49"/>
    <mergeCell ref="S8:S9"/>
    <mergeCell ref="K8:K9"/>
    <mergeCell ref="R8:R9"/>
    <mergeCell ref="D47:F47"/>
    <mergeCell ref="H8:H9"/>
    <mergeCell ref="I8:I9"/>
    <mergeCell ref="L8:L9"/>
    <mergeCell ref="M8:M9"/>
    <mergeCell ref="P8:P9"/>
    <mergeCell ref="AF6:AF9"/>
    <mergeCell ref="AG6:AG9"/>
    <mergeCell ref="A1:U1"/>
    <mergeCell ref="C6:C9"/>
    <mergeCell ref="A36:U36"/>
    <mergeCell ref="A2:U2"/>
    <mergeCell ref="J8:J9"/>
    <mergeCell ref="AB6:AE7"/>
    <mergeCell ref="AD8:AD9"/>
    <mergeCell ref="U8:U9"/>
    <mergeCell ref="X8:X9"/>
    <mergeCell ref="Y8:Y9"/>
    <mergeCell ref="AB8:AB9"/>
    <mergeCell ref="AC8:AC9"/>
    <mergeCell ref="D8:D9"/>
    <mergeCell ref="E8:E9"/>
    <mergeCell ref="X53:Z53"/>
    <mergeCell ref="AB53:AD53"/>
    <mergeCell ref="D53:F53"/>
    <mergeCell ref="H53:J53"/>
    <mergeCell ref="L53:N53"/>
    <mergeCell ref="P53:R53"/>
    <mergeCell ref="T53:V53"/>
  </mergeCells>
  <phoneticPr fontId="18" type="noConversion"/>
  <pageMargins left="1.44" right="0.75" top="1" bottom="1" header="0.5" footer="0.5"/>
  <pageSetup paperSize="8" scale="48" orientation="landscape" r:id="rId1"/>
  <headerFooter alignWithMargins="0">
    <oddHeader>&amp;R&amp;"Arial,Normál"&amp;12 1. számú melléklet a  ........................... alapképzési szak tantervéhez</oddHeader>
    <oddFooter>&amp;R&amp;Z&amp;F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56"/>
  <sheetViews>
    <sheetView topLeftCell="A4" zoomScale="87" zoomScaleNormal="87" workbookViewId="0">
      <selection activeCell="AG14" sqref="AG14"/>
    </sheetView>
  </sheetViews>
  <sheetFormatPr defaultRowHeight="12.75" x14ac:dyDescent="0.2"/>
  <cols>
    <col min="1" max="1" width="15" customWidth="1"/>
    <col min="3" max="3" width="50.1640625" customWidth="1"/>
    <col min="4" max="5" width="9.5" bestFit="1" customWidth="1"/>
    <col min="6" max="6" width="11.33203125" bestFit="1" customWidth="1"/>
    <col min="7" max="27" width="9.5" bestFit="1" customWidth="1"/>
    <col min="28" max="28" width="10.33203125" customWidth="1"/>
    <col min="29" max="29" width="10.1640625" bestFit="1" customWidth="1"/>
    <col min="30" max="30" width="15.1640625" bestFit="1" customWidth="1"/>
    <col min="31" max="31" width="10.1640625" bestFit="1" customWidth="1"/>
    <col min="32" max="32" width="72.5" bestFit="1" customWidth="1"/>
    <col min="33" max="33" width="30.83203125" customWidth="1"/>
  </cols>
  <sheetData>
    <row r="1" spans="1:33" s="33" customFormat="1" ht="22.5" x14ac:dyDescent="0.2">
      <c r="A1" s="1081" t="s">
        <v>13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  <c r="P1" s="1081"/>
      <c r="Q1" s="1081"/>
      <c r="R1" s="1081"/>
      <c r="S1" s="1081"/>
      <c r="T1" s="1081"/>
      <c r="U1" s="1081"/>
      <c r="V1" s="1081"/>
      <c r="W1" s="1081"/>
      <c r="X1" s="1081"/>
      <c r="Y1" s="1081"/>
      <c r="Z1" s="1081"/>
      <c r="AA1" s="1081"/>
      <c r="AB1" s="1081"/>
      <c r="AC1" s="1081"/>
      <c r="AD1" s="1081"/>
      <c r="AE1" s="1081"/>
    </row>
    <row r="2" spans="1:33" s="33" customFormat="1" ht="22.5" x14ac:dyDescent="0.2">
      <c r="A2" s="1082" t="s">
        <v>95</v>
      </c>
      <c r="B2" s="1082"/>
      <c r="C2" s="1082"/>
      <c r="D2" s="1082"/>
      <c r="E2" s="1082"/>
      <c r="F2" s="1082"/>
      <c r="G2" s="1082"/>
      <c r="H2" s="1082"/>
      <c r="I2" s="1082"/>
      <c r="J2" s="1082"/>
      <c r="K2" s="1082"/>
      <c r="L2" s="1082"/>
      <c r="M2" s="1082"/>
      <c r="N2" s="1082"/>
      <c r="O2" s="1082"/>
      <c r="P2" s="1082"/>
      <c r="Q2" s="1082"/>
      <c r="R2" s="1082"/>
      <c r="S2" s="1082"/>
      <c r="T2" s="1082"/>
      <c r="U2" s="1082"/>
      <c r="V2" s="1082"/>
      <c r="W2" s="1082"/>
      <c r="X2" s="1082"/>
      <c r="Y2" s="1082"/>
      <c r="Z2" s="1082"/>
      <c r="AA2" s="1082"/>
      <c r="AB2" s="1082"/>
      <c r="AC2" s="1082"/>
      <c r="AD2" s="1082"/>
      <c r="AE2" s="1082"/>
    </row>
    <row r="3" spans="1:33" s="33" customFormat="1" ht="22.5" x14ac:dyDescent="0.2">
      <c r="A3" s="1082" t="s">
        <v>417</v>
      </c>
      <c r="B3" s="1082"/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2"/>
      <c r="V3" s="1082"/>
      <c r="W3" s="1082"/>
      <c r="X3" s="1082"/>
      <c r="Y3" s="1082"/>
      <c r="Z3" s="1082"/>
      <c r="AA3" s="1082"/>
      <c r="AB3" s="1082"/>
      <c r="AC3" s="1082"/>
      <c r="AD3" s="1082"/>
      <c r="AE3" s="1082"/>
    </row>
    <row r="4" spans="1:33" s="33" customFormat="1" ht="22.5" x14ac:dyDescent="0.2">
      <c r="A4" s="1082" t="s">
        <v>412</v>
      </c>
      <c r="B4" s="1082"/>
      <c r="C4" s="1082"/>
      <c r="D4" s="1082"/>
      <c r="E4" s="1082"/>
      <c r="F4" s="1082"/>
      <c r="G4" s="1082"/>
      <c r="H4" s="1082"/>
      <c r="I4" s="1082"/>
      <c r="J4" s="1082"/>
      <c r="K4" s="1082"/>
      <c r="L4" s="1082"/>
      <c r="M4" s="1082"/>
      <c r="N4" s="1082"/>
      <c r="O4" s="1082"/>
      <c r="P4" s="1082"/>
      <c r="Q4" s="1082"/>
      <c r="R4" s="1082"/>
      <c r="S4" s="1082"/>
      <c r="T4" s="1082"/>
      <c r="U4" s="1082"/>
      <c r="V4" s="1082"/>
      <c r="W4" s="1082"/>
      <c r="X4" s="1082"/>
      <c r="Y4" s="1082"/>
      <c r="Z4" s="1082"/>
      <c r="AA4" s="1082"/>
      <c r="AB4" s="1082"/>
      <c r="AC4" s="1082"/>
      <c r="AD4" s="1082"/>
      <c r="AE4" s="1082"/>
    </row>
    <row r="5" spans="1:33" s="33" customFormat="1" ht="23.25" thickBot="1" x14ac:dyDescent="0.25">
      <c r="A5" s="1083" t="s">
        <v>413</v>
      </c>
      <c r="B5" s="1083"/>
      <c r="C5" s="1083"/>
      <c r="D5" s="1081"/>
      <c r="E5" s="1081"/>
      <c r="F5" s="1081"/>
      <c r="G5" s="1081"/>
      <c r="H5" s="1081"/>
      <c r="I5" s="1081"/>
      <c r="J5" s="1081"/>
      <c r="K5" s="1081"/>
      <c r="L5" s="1081"/>
      <c r="M5" s="1081"/>
      <c r="N5" s="1081"/>
      <c r="O5" s="1081"/>
      <c r="P5" s="1081"/>
      <c r="Q5" s="1081"/>
      <c r="R5" s="1081"/>
      <c r="S5" s="1081"/>
      <c r="T5" s="1081"/>
      <c r="U5" s="1081"/>
      <c r="V5" s="1081"/>
      <c r="W5" s="1081"/>
      <c r="X5" s="1081"/>
      <c r="Y5" s="1081"/>
      <c r="Z5" s="1081"/>
      <c r="AA5" s="1081"/>
      <c r="AB5" s="1083"/>
      <c r="AC5" s="1083"/>
      <c r="AD5" s="1083"/>
      <c r="AE5" s="1083"/>
    </row>
    <row r="6" spans="1:33" s="33" customFormat="1" ht="14.25" customHeight="1" thickTop="1" thickBot="1" x14ac:dyDescent="0.25">
      <c r="A6" s="1160" t="s">
        <v>10</v>
      </c>
      <c r="B6" s="1163" t="s">
        <v>11</v>
      </c>
      <c r="C6" s="1122" t="s">
        <v>12</v>
      </c>
      <c r="D6" s="1156"/>
      <c r="E6" s="1156"/>
      <c r="F6" s="1156"/>
      <c r="G6" s="1156"/>
      <c r="H6" s="1156"/>
      <c r="I6" s="1156"/>
      <c r="J6" s="1156"/>
      <c r="K6" s="1156"/>
      <c r="L6" s="1156"/>
      <c r="M6" s="1156"/>
      <c r="N6" s="1156"/>
      <c r="O6" s="1156"/>
      <c r="P6" s="1156"/>
      <c r="Q6" s="1156"/>
      <c r="R6" s="1156"/>
      <c r="S6" s="1156"/>
      <c r="T6" s="1156"/>
      <c r="U6" s="1156"/>
      <c r="V6" s="1156"/>
      <c r="W6" s="1156"/>
      <c r="X6" s="1156"/>
      <c r="Y6" s="1156"/>
      <c r="Z6" s="1156"/>
      <c r="AA6" s="1156"/>
      <c r="AB6" s="1131" t="s">
        <v>420</v>
      </c>
      <c r="AC6" s="1131"/>
      <c r="AD6" s="1131"/>
      <c r="AE6" s="1132"/>
      <c r="AF6" s="1079" t="s">
        <v>188</v>
      </c>
      <c r="AG6" s="1079" t="s">
        <v>189</v>
      </c>
    </row>
    <row r="7" spans="1:33" s="33" customFormat="1" x14ac:dyDescent="0.2">
      <c r="A7" s="1161"/>
      <c r="B7" s="1164"/>
      <c r="C7" s="1123"/>
      <c r="D7" s="1157" t="s">
        <v>138</v>
      </c>
      <c r="E7" s="1157"/>
      <c r="F7" s="1157"/>
      <c r="G7" s="1158"/>
      <c r="H7" s="1157" t="s">
        <v>2</v>
      </c>
      <c r="I7" s="1157"/>
      <c r="J7" s="1157"/>
      <c r="K7" s="1159"/>
      <c r="L7" s="1157" t="s">
        <v>144</v>
      </c>
      <c r="M7" s="1157"/>
      <c r="N7" s="1157"/>
      <c r="O7" s="1158"/>
      <c r="P7" s="1157" t="s">
        <v>3</v>
      </c>
      <c r="Q7" s="1157"/>
      <c r="R7" s="1157"/>
      <c r="S7" s="1158"/>
      <c r="T7" s="1157" t="s">
        <v>139</v>
      </c>
      <c r="U7" s="1157"/>
      <c r="V7" s="1157"/>
      <c r="W7" s="1158"/>
      <c r="X7" s="1157" t="s">
        <v>140</v>
      </c>
      <c r="Y7" s="1157"/>
      <c r="Z7" s="1157"/>
      <c r="AA7" s="1158"/>
      <c r="AB7" s="1133"/>
      <c r="AC7" s="1133"/>
      <c r="AD7" s="1133"/>
      <c r="AE7" s="1134"/>
      <c r="AF7" s="1184"/>
      <c r="AG7" s="1080"/>
    </row>
    <row r="8" spans="1:33" s="33" customFormat="1" x14ac:dyDescent="0.2">
      <c r="A8" s="1161"/>
      <c r="B8" s="1164"/>
      <c r="C8" s="1123"/>
      <c r="D8" s="415"/>
      <c r="E8" s="415"/>
      <c r="F8" s="1189" t="s">
        <v>9</v>
      </c>
      <c r="G8" s="1149" t="s">
        <v>123</v>
      </c>
      <c r="H8" s="415"/>
      <c r="I8" s="415"/>
      <c r="J8" s="1189" t="s">
        <v>9</v>
      </c>
      <c r="K8" s="1193" t="s">
        <v>123</v>
      </c>
      <c r="L8" s="415"/>
      <c r="M8" s="415"/>
      <c r="N8" s="1189" t="s">
        <v>9</v>
      </c>
      <c r="O8" s="1149" t="s">
        <v>123</v>
      </c>
      <c r="P8" s="415"/>
      <c r="Q8" s="415"/>
      <c r="R8" s="1189" t="s">
        <v>9</v>
      </c>
      <c r="S8" s="1149" t="s">
        <v>123</v>
      </c>
      <c r="T8" s="416"/>
      <c r="U8" s="415"/>
      <c r="V8" s="1189" t="s">
        <v>9</v>
      </c>
      <c r="W8" s="1149" t="s">
        <v>123</v>
      </c>
      <c r="X8" s="416"/>
      <c r="Y8" s="415"/>
      <c r="Z8" s="1189" t="s">
        <v>9</v>
      </c>
      <c r="AA8" s="1149" t="s">
        <v>123</v>
      </c>
      <c r="AB8" s="416"/>
      <c r="AC8" s="415"/>
      <c r="AD8" s="1189" t="s">
        <v>9</v>
      </c>
      <c r="AE8" s="1194" t="s">
        <v>106</v>
      </c>
      <c r="AF8" s="1184"/>
      <c r="AG8" s="1080"/>
    </row>
    <row r="9" spans="1:33" s="33" customFormat="1" ht="79.5" thickBot="1" x14ac:dyDescent="0.25">
      <c r="A9" s="1162"/>
      <c r="B9" s="1165"/>
      <c r="C9" s="1124"/>
      <c r="D9" s="417" t="s">
        <v>124</v>
      </c>
      <c r="E9" s="417" t="s">
        <v>124</v>
      </c>
      <c r="F9" s="1130"/>
      <c r="G9" s="1150"/>
      <c r="H9" s="417" t="s">
        <v>124</v>
      </c>
      <c r="I9" s="417" t="s">
        <v>124</v>
      </c>
      <c r="J9" s="1130"/>
      <c r="K9" s="1148"/>
      <c r="L9" s="417" t="s">
        <v>124</v>
      </c>
      <c r="M9" s="417" t="s">
        <v>124</v>
      </c>
      <c r="N9" s="1130"/>
      <c r="O9" s="1150"/>
      <c r="P9" s="417" t="s">
        <v>124</v>
      </c>
      <c r="Q9" s="417" t="s">
        <v>124</v>
      </c>
      <c r="R9" s="1130"/>
      <c r="S9" s="1150"/>
      <c r="T9" s="418" t="s">
        <v>124</v>
      </c>
      <c r="U9" s="417" t="s">
        <v>124</v>
      </c>
      <c r="V9" s="1130"/>
      <c r="W9" s="1150"/>
      <c r="X9" s="418" t="s">
        <v>124</v>
      </c>
      <c r="Y9" s="417" t="s">
        <v>124</v>
      </c>
      <c r="Z9" s="1130"/>
      <c r="AA9" s="1150"/>
      <c r="AB9" s="418" t="s">
        <v>134</v>
      </c>
      <c r="AC9" s="417" t="s">
        <v>134</v>
      </c>
      <c r="AD9" s="1130"/>
      <c r="AE9" s="1195"/>
      <c r="AF9" s="1184"/>
      <c r="AG9" s="1080"/>
    </row>
    <row r="10" spans="1:33" s="43" customFormat="1" ht="15.75" customHeight="1" thickBot="1" x14ac:dyDescent="0.25">
      <c r="A10" s="165"/>
      <c r="B10" s="166"/>
      <c r="C10" s="167" t="s">
        <v>125</v>
      </c>
      <c r="D10" s="281">
        <f>SZAK!D75</f>
        <v>182</v>
      </c>
      <c r="E10" s="281">
        <f>SZAK!E75</f>
        <v>228</v>
      </c>
      <c r="F10" s="281">
        <f>SZAK!F75</f>
        <v>27</v>
      </c>
      <c r="G10" s="291" t="s">
        <v>18</v>
      </c>
      <c r="H10" s="281">
        <f>SZAK!H75</f>
        <v>84</v>
      </c>
      <c r="I10" s="281">
        <f>SZAK!I75</f>
        <v>294</v>
      </c>
      <c r="J10" s="281">
        <f>SZAK!J75</f>
        <v>28</v>
      </c>
      <c r="K10" s="291" t="s">
        <v>18</v>
      </c>
      <c r="L10" s="281">
        <f>SZAK!L75</f>
        <v>98</v>
      </c>
      <c r="M10" s="281">
        <f>SZAK!M75</f>
        <v>266</v>
      </c>
      <c r="N10" s="281">
        <f>SZAK!N75</f>
        <v>24</v>
      </c>
      <c r="O10" s="291" t="s">
        <v>18</v>
      </c>
      <c r="P10" s="281">
        <f>SZAK!P75</f>
        <v>84</v>
      </c>
      <c r="Q10" s="281">
        <f>SZAK!Q75</f>
        <v>196</v>
      </c>
      <c r="R10" s="281">
        <f>SZAK!R75</f>
        <v>20</v>
      </c>
      <c r="S10" s="281" t="s">
        <v>18</v>
      </c>
      <c r="T10" s="281">
        <f>SZAK!T75</f>
        <v>112</v>
      </c>
      <c r="U10" s="281">
        <f>SZAK!U75</f>
        <v>224</v>
      </c>
      <c r="V10" s="281">
        <f>SZAK!V75</f>
        <v>24</v>
      </c>
      <c r="W10" s="291" t="s">
        <v>18</v>
      </c>
      <c r="X10" s="202">
        <f>SZAK!X75</f>
        <v>44</v>
      </c>
      <c r="Y10" s="281">
        <f>SZAK!Y75</f>
        <v>124</v>
      </c>
      <c r="Z10" s="281">
        <f>SZAK!Z75</f>
        <v>16</v>
      </c>
      <c r="AA10" s="291" t="s">
        <v>18</v>
      </c>
      <c r="AB10" s="419">
        <f>SUM(D10,H10,L10,P10,T10,X10)</f>
        <v>604</v>
      </c>
      <c r="AC10" s="420">
        <f>SUM(E10,I10,M10,Q10,U10,Y10)</f>
        <v>1332</v>
      </c>
      <c r="AD10" s="420">
        <f>SUM(F10,J10,N10,R10,V10,Z10)</f>
        <v>139</v>
      </c>
      <c r="AE10" s="421">
        <f>SUM(AB10,AC10)</f>
        <v>1936</v>
      </c>
      <c r="AF10" s="171"/>
      <c r="AG10" s="171"/>
    </row>
    <row r="11" spans="1:33" s="33" customFormat="1" ht="15.75" x14ac:dyDescent="0.2">
      <c r="A11" s="172" t="s">
        <v>2</v>
      </c>
      <c r="B11" s="173"/>
      <c r="C11" s="174" t="s">
        <v>415</v>
      </c>
      <c r="D11" s="175"/>
      <c r="E11" s="175"/>
      <c r="F11" s="176"/>
      <c r="G11" s="177"/>
      <c r="H11" s="175"/>
      <c r="I11" s="175"/>
      <c r="J11" s="176"/>
      <c r="K11" s="178"/>
      <c r="L11" s="175"/>
      <c r="M11" s="175"/>
      <c r="N11" s="176"/>
      <c r="O11" s="178"/>
      <c r="P11" s="175"/>
      <c r="Q11" s="175"/>
      <c r="R11" s="176"/>
      <c r="S11" s="422"/>
      <c r="T11" s="175"/>
      <c r="U11" s="175"/>
      <c r="V11" s="176"/>
      <c r="W11" s="178"/>
      <c r="X11" s="175"/>
      <c r="Y11" s="175"/>
      <c r="Z11" s="176"/>
      <c r="AA11" s="177"/>
      <c r="AB11" s="182"/>
      <c r="AC11" s="182"/>
      <c r="AD11" s="182"/>
      <c r="AE11" s="183"/>
      <c r="AF11" s="57"/>
      <c r="AG11" s="57"/>
    </row>
    <row r="12" spans="1:33" s="423" customFormat="1" x14ac:dyDescent="0.2">
      <c r="A12" s="141" t="s">
        <v>483</v>
      </c>
      <c r="B12" s="133" t="s">
        <v>79</v>
      </c>
      <c r="C12" s="827" t="s">
        <v>437</v>
      </c>
      <c r="D12" s="828"/>
      <c r="E12" s="829"/>
      <c r="F12" s="830"/>
      <c r="G12" s="831"/>
      <c r="H12" s="588"/>
      <c r="I12" s="588"/>
      <c r="J12" s="794"/>
      <c r="K12" s="811"/>
      <c r="L12" s="829"/>
      <c r="M12" s="829"/>
      <c r="N12" s="832"/>
      <c r="O12" s="833"/>
      <c r="P12" s="834"/>
      <c r="Q12" s="835"/>
      <c r="R12" s="832"/>
      <c r="S12" s="836"/>
      <c r="T12" s="835"/>
      <c r="U12" s="829"/>
      <c r="V12" s="832"/>
      <c r="W12" s="837"/>
      <c r="X12" s="588">
        <v>20</v>
      </c>
      <c r="Y12" s="588">
        <v>20</v>
      </c>
      <c r="Z12" s="794">
        <v>3</v>
      </c>
      <c r="AA12" s="811" t="s">
        <v>1</v>
      </c>
      <c r="AB12" s="118">
        <f t="shared" ref="AB12:AB23" si="0">SUM(D12,H12,L12,P12,T12,X12)</f>
        <v>20</v>
      </c>
      <c r="AC12" s="131">
        <f t="shared" ref="AC12:AC23" si="1">SUM(E12,I12,M12,Q12,U12,Y12)</f>
        <v>20</v>
      </c>
      <c r="AD12" s="118">
        <f t="shared" ref="AD12:AD23" si="2">SUM(F12,J12,N12,R12,V12,Z12)</f>
        <v>3</v>
      </c>
      <c r="AE12" s="132">
        <f t="shared" ref="AE12:AE23" si="3">SUM(AB12,AC12)</f>
        <v>40</v>
      </c>
      <c r="AF12" s="823" t="s">
        <v>215</v>
      </c>
      <c r="AG12" s="823" t="s">
        <v>204</v>
      </c>
    </row>
    <row r="13" spans="1:33" s="30" customFormat="1" ht="15.75" customHeight="1" x14ac:dyDescent="0.2">
      <c r="A13" s="975" t="s">
        <v>606</v>
      </c>
      <c r="B13" s="133" t="s">
        <v>1</v>
      </c>
      <c r="C13" s="1072" t="s">
        <v>76</v>
      </c>
      <c r="D13" s="156"/>
      <c r="E13" s="157"/>
      <c r="F13" s="158"/>
      <c r="G13" s="159"/>
      <c r="H13" s="138"/>
      <c r="I13" s="153"/>
      <c r="J13" s="154"/>
      <c r="K13" s="627"/>
      <c r="L13" s="153"/>
      <c r="M13" s="153"/>
      <c r="N13" s="154"/>
      <c r="O13" s="142"/>
      <c r="P13" s="628"/>
      <c r="Q13" s="138"/>
      <c r="R13" s="154"/>
      <c r="S13" s="155"/>
      <c r="T13" s="138"/>
      <c r="U13" s="127"/>
      <c r="V13" s="134"/>
      <c r="W13" s="139"/>
      <c r="X13" s="1073">
        <v>2</v>
      </c>
      <c r="Y13" s="1073">
        <v>18</v>
      </c>
      <c r="Z13" s="128">
        <v>2</v>
      </c>
      <c r="AA13" s="142" t="s">
        <v>110</v>
      </c>
      <c r="AB13" s="572">
        <f t="shared" si="0"/>
        <v>2</v>
      </c>
      <c r="AC13" s="51">
        <f t="shared" si="1"/>
        <v>18</v>
      </c>
      <c r="AD13" s="118">
        <f t="shared" ref="AD13" si="4">IF(J13+F13+N13+R13+V13+Z13=0,"",J13+F13+N13+R13+V13+Z13)</f>
        <v>2</v>
      </c>
      <c r="AE13" s="132">
        <f t="shared" si="3"/>
        <v>20</v>
      </c>
      <c r="AF13" s="726" t="s">
        <v>473</v>
      </c>
      <c r="AG13" s="973" t="s">
        <v>654</v>
      </c>
    </row>
    <row r="14" spans="1:33" s="423" customFormat="1" x14ac:dyDescent="0.2">
      <c r="A14" s="975" t="s">
        <v>474</v>
      </c>
      <c r="B14" s="133" t="s">
        <v>79</v>
      </c>
      <c r="C14" s="1035" t="s">
        <v>439</v>
      </c>
      <c r="D14" s="589"/>
      <c r="E14" s="590"/>
      <c r="F14" s="591"/>
      <c r="G14" s="592"/>
      <c r="H14" s="589">
        <v>28</v>
      </c>
      <c r="I14" s="590">
        <v>14</v>
      </c>
      <c r="J14" s="591">
        <v>3</v>
      </c>
      <c r="K14" s="592" t="s">
        <v>1</v>
      </c>
      <c r="L14" s="593"/>
      <c r="M14" s="594"/>
      <c r="N14" s="595"/>
      <c r="O14" s="596"/>
      <c r="P14" s="593"/>
      <c r="Q14" s="594"/>
      <c r="R14" s="595"/>
      <c r="S14" s="596"/>
      <c r="T14" s="593"/>
      <c r="U14" s="594"/>
      <c r="V14" s="597"/>
      <c r="W14" s="598"/>
      <c r="X14" s="599"/>
      <c r="Y14" s="600"/>
      <c r="Z14" s="597"/>
      <c r="AA14" s="598"/>
      <c r="AB14" s="118">
        <f t="shared" si="0"/>
        <v>28</v>
      </c>
      <c r="AC14" s="131">
        <f t="shared" si="1"/>
        <v>14</v>
      </c>
      <c r="AD14" s="118">
        <f t="shared" si="2"/>
        <v>3</v>
      </c>
      <c r="AE14" s="132">
        <f t="shared" si="3"/>
        <v>42</v>
      </c>
      <c r="AF14" s="1014" t="s">
        <v>601</v>
      </c>
      <c r="AG14" s="973" t="s">
        <v>634</v>
      </c>
    </row>
    <row r="15" spans="1:33" s="423" customFormat="1" x14ac:dyDescent="0.2">
      <c r="A15" s="707" t="s">
        <v>492</v>
      </c>
      <c r="B15" s="607" t="s">
        <v>79</v>
      </c>
      <c r="C15" s="1011" t="s">
        <v>435</v>
      </c>
      <c r="D15" s="594"/>
      <c r="E15" s="594"/>
      <c r="F15" s="595"/>
      <c r="G15" s="601"/>
      <c r="H15" s="593"/>
      <c r="I15" s="594"/>
      <c r="J15" s="595"/>
      <c r="K15" s="596"/>
      <c r="L15" s="593"/>
      <c r="M15" s="594"/>
      <c r="N15" s="595"/>
      <c r="O15" s="596"/>
      <c r="P15" s="589"/>
      <c r="Q15" s="590"/>
      <c r="R15" s="602"/>
      <c r="S15" s="603"/>
      <c r="T15" s="589"/>
      <c r="U15" s="590"/>
      <c r="V15" s="602"/>
      <c r="W15" s="603"/>
      <c r="X15" s="589">
        <v>30</v>
      </c>
      <c r="Y15" s="590">
        <v>10</v>
      </c>
      <c r="Z15" s="602">
        <v>3</v>
      </c>
      <c r="AA15" s="603" t="s">
        <v>1</v>
      </c>
      <c r="AB15" s="118">
        <f t="shared" si="0"/>
        <v>30</v>
      </c>
      <c r="AC15" s="131">
        <f t="shared" si="1"/>
        <v>10</v>
      </c>
      <c r="AD15" s="118">
        <f t="shared" si="2"/>
        <v>3</v>
      </c>
      <c r="AE15" s="132">
        <f t="shared" si="3"/>
        <v>40</v>
      </c>
      <c r="AF15" s="1014" t="s">
        <v>601</v>
      </c>
      <c r="AG15" s="819" t="s">
        <v>259</v>
      </c>
    </row>
    <row r="16" spans="1:33" s="423" customFormat="1" x14ac:dyDescent="0.2">
      <c r="A16" s="975" t="s">
        <v>534</v>
      </c>
      <c r="B16" s="133" t="s">
        <v>79</v>
      </c>
      <c r="C16" s="1037" t="s">
        <v>440</v>
      </c>
      <c r="D16" s="594"/>
      <c r="E16" s="594"/>
      <c r="F16" s="595"/>
      <c r="G16" s="596"/>
      <c r="H16" s="593"/>
      <c r="I16" s="594"/>
      <c r="J16" s="595"/>
      <c r="K16" s="596"/>
      <c r="L16" s="589"/>
      <c r="M16" s="590"/>
      <c r="N16" s="591"/>
      <c r="O16" s="592"/>
      <c r="P16" s="589"/>
      <c r="Q16" s="590"/>
      <c r="R16" s="591"/>
      <c r="S16" s="592"/>
      <c r="T16" s="589">
        <v>14</v>
      </c>
      <c r="U16" s="590">
        <v>14</v>
      </c>
      <c r="V16" s="591">
        <v>2</v>
      </c>
      <c r="W16" s="592" t="s">
        <v>1</v>
      </c>
      <c r="X16" s="593"/>
      <c r="Y16" s="594"/>
      <c r="Z16" s="595"/>
      <c r="AA16" s="596"/>
      <c r="AB16" s="118">
        <f t="shared" si="0"/>
        <v>14</v>
      </c>
      <c r="AC16" s="131">
        <f t="shared" si="1"/>
        <v>14</v>
      </c>
      <c r="AD16" s="118">
        <f t="shared" si="2"/>
        <v>2</v>
      </c>
      <c r="AE16" s="132">
        <f t="shared" si="3"/>
        <v>28</v>
      </c>
      <c r="AF16" s="1014" t="s">
        <v>601</v>
      </c>
      <c r="AG16" s="973" t="s">
        <v>634</v>
      </c>
    </row>
    <row r="17" spans="1:33" s="423" customFormat="1" x14ac:dyDescent="0.2">
      <c r="A17" s="707" t="s">
        <v>493</v>
      </c>
      <c r="B17" s="607" t="s">
        <v>79</v>
      </c>
      <c r="C17" s="605" t="s">
        <v>494</v>
      </c>
      <c r="D17" s="594"/>
      <c r="E17" s="594"/>
      <c r="F17" s="595"/>
      <c r="G17" s="596"/>
      <c r="H17" s="589"/>
      <c r="I17" s="590"/>
      <c r="J17" s="591"/>
      <c r="K17" s="592"/>
      <c r="L17" s="589">
        <v>28</v>
      </c>
      <c r="M17" s="590">
        <v>28</v>
      </c>
      <c r="N17" s="591">
        <v>3</v>
      </c>
      <c r="O17" s="592" t="s">
        <v>128</v>
      </c>
      <c r="P17" s="593"/>
      <c r="Q17" s="594"/>
      <c r="R17" s="595"/>
      <c r="S17" s="596"/>
      <c r="T17" s="593"/>
      <c r="U17" s="594"/>
      <c r="V17" s="595"/>
      <c r="W17" s="596"/>
      <c r="X17" s="593"/>
      <c r="Y17" s="594"/>
      <c r="Z17" s="595"/>
      <c r="AA17" s="596"/>
      <c r="AB17" s="118">
        <f t="shared" si="0"/>
        <v>28</v>
      </c>
      <c r="AC17" s="131">
        <f t="shared" si="1"/>
        <v>28</v>
      </c>
      <c r="AD17" s="118">
        <f t="shared" si="2"/>
        <v>3</v>
      </c>
      <c r="AE17" s="132">
        <f t="shared" si="3"/>
        <v>56</v>
      </c>
      <c r="AF17" s="1014" t="s">
        <v>601</v>
      </c>
      <c r="AG17" s="819" t="s">
        <v>259</v>
      </c>
    </row>
    <row r="18" spans="1:33" s="423" customFormat="1" x14ac:dyDescent="0.2">
      <c r="A18" s="707" t="s">
        <v>499</v>
      </c>
      <c r="B18" s="133" t="s">
        <v>79</v>
      </c>
      <c r="C18" s="605" t="s">
        <v>466</v>
      </c>
      <c r="D18" s="594"/>
      <c r="E18" s="594"/>
      <c r="F18" s="595"/>
      <c r="G18" s="596"/>
      <c r="H18" s="593"/>
      <c r="I18" s="594"/>
      <c r="J18" s="595"/>
      <c r="K18" s="596"/>
      <c r="L18" s="589">
        <v>28</v>
      </c>
      <c r="M18" s="590">
        <v>28</v>
      </c>
      <c r="N18" s="591">
        <v>3</v>
      </c>
      <c r="O18" s="592" t="s">
        <v>128</v>
      </c>
      <c r="P18" s="589"/>
      <c r="Q18" s="590"/>
      <c r="R18" s="591"/>
      <c r="S18" s="592"/>
      <c r="T18" s="593"/>
      <c r="U18" s="594"/>
      <c r="V18" s="595"/>
      <c r="W18" s="596"/>
      <c r="X18" s="593"/>
      <c r="Y18" s="594"/>
      <c r="Z18" s="595"/>
      <c r="AA18" s="596"/>
      <c r="AB18" s="118">
        <f t="shared" si="0"/>
        <v>28</v>
      </c>
      <c r="AC18" s="131">
        <f t="shared" si="1"/>
        <v>28</v>
      </c>
      <c r="AD18" s="118">
        <f t="shared" si="2"/>
        <v>3</v>
      </c>
      <c r="AE18" s="132">
        <f t="shared" si="3"/>
        <v>56</v>
      </c>
      <c r="AF18" s="1014" t="s">
        <v>601</v>
      </c>
      <c r="AG18" s="819" t="s">
        <v>219</v>
      </c>
    </row>
    <row r="19" spans="1:33" s="423" customFormat="1" x14ac:dyDescent="0.2">
      <c r="A19" s="707" t="s">
        <v>500</v>
      </c>
      <c r="B19" s="133" t="s">
        <v>79</v>
      </c>
      <c r="C19" s="605" t="s">
        <v>467</v>
      </c>
      <c r="D19" s="594"/>
      <c r="E19" s="594"/>
      <c r="F19" s="595"/>
      <c r="G19" s="596"/>
      <c r="H19" s="593"/>
      <c r="I19" s="594"/>
      <c r="J19" s="595"/>
      <c r="K19" s="596"/>
      <c r="L19" s="593"/>
      <c r="M19" s="594"/>
      <c r="N19" s="595"/>
      <c r="O19" s="596"/>
      <c r="P19" s="589">
        <v>28</v>
      </c>
      <c r="Q19" s="590">
        <v>28</v>
      </c>
      <c r="R19" s="591">
        <v>3</v>
      </c>
      <c r="S19" s="592" t="s">
        <v>128</v>
      </c>
      <c r="T19" s="589"/>
      <c r="U19" s="590"/>
      <c r="V19" s="591"/>
      <c r="W19" s="592"/>
      <c r="X19" s="593"/>
      <c r="Y19" s="594"/>
      <c r="Z19" s="595"/>
      <c r="AA19" s="596"/>
      <c r="AB19" s="118">
        <f t="shared" si="0"/>
        <v>28</v>
      </c>
      <c r="AC19" s="131">
        <f t="shared" si="1"/>
        <v>28</v>
      </c>
      <c r="AD19" s="118">
        <f t="shared" si="2"/>
        <v>3</v>
      </c>
      <c r="AE19" s="132">
        <f t="shared" si="3"/>
        <v>56</v>
      </c>
      <c r="AF19" s="1014" t="s">
        <v>601</v>
      </c>
      <c r="AG19" s="819" t="s">
        <v>219</v>
      </c>
    </row>
    <row r="20" spans="1:33" s="423" customFormat="1" x14ac:dyDescent="0.2">
      <c r="A20" s="707" t="s">
        <v>496</v>
      </c>
      <c r="B20" s="762" t="s">
        <v>79</v>
      </c>
      <c r="C20" s="605" t="s">
        <v>469</v>
      </c>
      <c r="D20" s="594"/>
      <c r="E20" s="594"/>
      <c r="F20" s="595"/>
      <c r="G20" s="596"/>
      <c r="H20" s="593"/>
      <c r="I20" s="594"/>
      <c r="J20" s="595"/>
      <c r="K20" s="596"/>
      <c r="L20" s="593"/>
      <c r="M20" s="594"/>
      <c r="N20" s="595"/>
      <c r="O20" s="596"/>
      <c r="P20" s="589">
        <v>28</v>
      </c>
      <c r="Q20" s="590">
        <v>28</v>
      </c>
      <c r="R20" s="591">
        <v>3</v>
      </c>
      <c r="S20" s="592" t="s">
        <v>128</v>
      </c>
      <c r="T20" s="589"/>
      <c r="U20" s="590"/>
      <c r="V20" s="591"/>
      <c r="W20" s="592"/>
      <c r="X20" s="589"/>
      <c r="Y20" s="590"/>
      <c r="Z20" s="591"/>
      <c r="AA20" s="592"/>
      <c r="AB20" s="118">
        <f t="shared" si="0"/>
        <v>28</v>
      </c>
      <c r="AC20" s="131">
        <f t="shared" si="1"/>
        <v>28</v>
      </c>
      <c r="AD20" s="118">
        <f t="shared" si="2"/>
        <v>3</v>
      </c>
      <c r="AE20" s="132">
        <f t="shared" si="3"/>
        <v>56</v>
      </c>
      <c r="AF20" s="1014" t="s">
        <v>601</v>
      </c>
      <c r="AG20" s="819" t="s">
        <v>616</v>
      </c>
    </row>
    <row r="21" spans="1:33" s="423" customFormat="1" x14ac:dyDescent="0.2">
      <c r="A21" s="707" t="s">
        <v>495</v>
      </c>
      <c r="B21" s="133" t="s">
        <v>79</v>
      </c>
      <c r="C21" s="605" t="s">
        <v>468</v>
      </c>
      <c r="D21" s="594"/>
      <c r="E21" s="594"/>
      <c r="F21" s="595"/>
      <c r="G21" s="596"/>
      <c r="H21" s="593"/>
      <c r="I21" s="594"/>
      <c r="J21" s="595"/>
      <c r="K21" s="596"/>
      <c r="L21" s="593"/>
      <c r="M21" s="594"/>
      <c r="N21" s="595"/>
      <c r="O21" s="596"/>
      <c r="P21" s="589"/>
      <c r="Q21" s="590"/>
      <c r="R21" s="591"/>
      <c r="S21" s="592"/>
      <c r="T21" s="589">
        <v>28</v>
      </c>
      <c r="U21" s="590">
        <v>28</v>
      </c>
      <c r="V21" s="591">
        <v>3</v>
      </c>
      <c r="W21" s="592" t="s">
        <v>128</v>
      </c>
      <c r="X21" s="593"/>
      <c r="Y21" s="594"/>
      <c r="Z21" s="595"/>
      <c r="AA21" s="596"/>
      <c r="AB21" s="118">
        <f t="shared" si="0"/>
        <v>28</v>
      </c>
      <c r="AC21" s="131">
        <f t="shared" si="1"/>
        <v>28</v>
      </c>
      <c r="AD21" s="761">
        <f t="shared" si="2"/>
        <v>3</v>
      </c>
      <c r="AE21" s="132">
        <f t="shared" si="3"/>
        <v>56</v>
      </c>
      <c r="AF21" s="1014" t="s">
        <v>601</v>
      </c>
      <c r="AG21" s="819" t="s">
        <v>616</v>
      </c>
    </row>
    <row r="22" spans="1:33" s="760" customFormat="1" x14ac:dyDescent="0.2">
      <c r="A22" s="707" t="s">
        <v>501</v>
      </c>
      <c r="B22" s="699" t="s">
        <v>79</v>
      </c>
      <c r="C22" s="605" t="s">
        <v>438</v>
      </c>
      <c r="D22" s="594"/>
      <c r="E22" s="594"/>
      <c r="F22" s="595"/>
      <c r="G22" s="596"/>
      <c r="H22" s="593"/>
      <c r="I22" s="594"/>
      <c r="J22" s="595"/>
      <c r="K22" s="596"/>
      <c r="L22" s="593"/>
      <c r="M22" s="594"/>
      <c r="N22" s="595"/>
      <c r="O22" s="596"/>
      <c r="P22" s="593"/>
      <c r="Q22" s="594"/>
      <c r="R22" s="595"/>
      <c r="S22" s="596"/>
      <c r="T22" s="593"/>
      <c r="U22" s="594"/>
      <c r="V22" s="595"/>
      <c r="W22" s="596"/>
      <c r="X22" s="589">
        <v>40</v>
      </c>
      <c r="Y22" s="590"/>
      <c r="Z22" s="591">
        <v>3</v>
      </c>
      <c r="AA22" s="592" t="s">
        <v>1</v>
      </c>
      <c r="AB22" s="696">
        <f t="shared" si="0"/>
        <v>40</v>
      </c>
      <c r="AC22" s="709">
        <f t="shared" si="1"/>
        <v>0</v>
      </c>
      <c r="AD22" s="696">
        <f t="shared" si="2"/>
        <v>3</v>
      </c>
      <c r="AE22" s="697">
        <f t="shared" si="3"/>
        <v>40</v>
      </c>
      <c r="AF22" s="1014" t="s">
        <v>601</v>
      </c>
      <c r="AG22" s="819" t="s">
        <v>219</v>
      </c>
    </row>
    <row r="23" spans="1:33" s="423" customFormat="1" x14ac:dyDescent="0.2">
      <c r="A23" s="141" t="s">
        <v>538</v>
      </c>
      <c r="B23" s="133" t="s">
        <v>79</v>
      </c>
      <c r="C23" s="605" t="s">
        <v>436</v>
      </c>
      <c r="D23" s="594"/>
      <c r="E23" s="594"/>
      <c r="F23" s="595"/>
      <c r="G23" s="596"/>
      <c r="H23" s="589"/>
      <c r="I23" s="590"/>
      <c r="J23" s="604"/>
      <c r="K23" s="592"/>
      <c r="L23" s="589"/>
      <c r="M23" s="590"/>
      <c r="N23" s="604"/>
      <c r="O23" s="592"/>
      <c r="P23" s="593"/>
      <c r="Q23" s="594"/>
      <c r="R23" s="595"/>
      <c r="S23" s="596"/>
      <c r="T23" s="589">
        <v>28</v>
      </c>
      <c r="U23" s="590">
        <v>14</v>
      </c>
      <c r="V23" s="604">
        <v>2</v>
      </c>
      <c r="W23" s="592" t="s">
        <v>1</v>
      </c>
      <c r="X23" s="593"/>
      <c r="Y23" s="594"/>
      <c r="Z23" s="595"/>
      <c r="AA23" s="596"/>
      <c r="AB23" s="118">
        <f t="shared" si="0"/>
        <v>28</v>
      </c>
      <c r="AC23" s="131">
        <f t="shared" si="1"/>
        <v>14</v>
      </c>
      <c r="AD23" s="118">
        <f t="shared" si="2"/>
        <v>2</v>
      </c>
      <c r="AE23" s="132">
        <f t="shared" si="3"/>
        <v>42</v>
      </c>
      <c r="AF23" s="823" t="s">
        <v>246</v>
      </c>
      <c r="AG23" s="81" t="s">
        <v>220</v>
      </c>
    </row>
    <row r="24" spans="1:33" s="33" customFormat="1" ht="16.5" thickBot="1" x14ac:dyDescent="0.25">
      <c r="A24" s="58"/>
      <c r="B24" s="184"/>
      <c r="C24" s="292" t="s">
        <v>414</v>
      </c>
      <c r="D24" s="187">
        <f>SUM(D12:D23)</f>
        <v>0</v>
      </c>
      <c r="E24" s="187">
        <f>SUM(E12:E23)</f>
        <v>0</v>
      </c>
      <c r="F24" s="187">
        <f>SUM(F12:F23)</f>
        <v>0</v>
      </c>
      <c r="G24" s="188" t="s">
        <v>18</v>
      </c>
      <c r="H24" s="187">
        <f>SUM(H12:H23)</f>
        <v>28</v>
      </c>
      <c r="I24" s="187">
        <f>SUM(I12:I23)</f>
        <v>14</v>
      </c>
      <c r="J24" s="187">
        <f>SUM(J12:J23)</f>
        <v>3</v>
      </c>
      <c r="K24" s="188" t="s">
        <v>18</v>
      </c>
      <c r="L24" s="187">
        <f>SUM(L12:L23)</f>
        <v>56</v>
      </c>
      <c r="M24" s="187">
        <f>SUM(M12:M23)</f>
        <v>56</v>
      </c>
      <c r="N24" s="187">
        <f>SUM(N12:N23)</f>
        <v>6</v>
      </c>
      <c r="O24" s="188" t="s">
        <v>18</v>
      </c>
      <c r="P24" s="187">
        <f>SUM(P12:P23)</f>
        <v>56</v>
      </c>
      <c r="Q24" s="187">
        <f>SUM(Q12:Q23)</f>
        <v>56</v>
      </c>
      <c r="R24" s="187">
        <f>SUM(R12:R23)</f>
        <v>6</v>
      </c>
      <c r="S24" s="188" t="s">
        <v>18</v>
      </c>
      <c r="T24" s="189">
        <f>SUM(T12:T23)</f>
        <v>70</v>
      </c>
      <c r="U24" s="187">
        <f>SUM(U12:U23)</f>
        <v>56</v>
      </c>
      <c r="V24" s="187">
        <f>SUM(V12:V23)</f>
        <v>7</v>
      </c>
      <c r="W24" s="188" t="s">
        <v>18</v>
      </c>
      <c r="X24" s="189">
        <f>SUM(X12:X23)</f>
        <v>92</v>
      </c>
      <c r="Y24" s="187">
        <f>SUM(Y12:Y23)</f>
        <v>48</v>
      </c>
      <c r="Z24" s="187">
        <f>SUM(Z12:Z23)</f>
        <v>11</v>
      </c>
      <c r="AA24" s="188" t="s">
        <v>18</v>
      </c>
      <c r="AB24" s="189">
        <f>SUM(AB12:AB23)</f>
        <v>302</v>
      </c>
      <c r="AC24" s="187">
        <f>SUM(AC12:AC23)</f>
        <v>230</v>
      </c>
      <c r="AD24" s="192">
        <f>SUM(AD12:AD23)</f>
        <v>33</v>
      </c>
      <c r="AE24" s="331">
        <f>SUM(AE12:AE23)</f>
        <v>532</v>
      </c>
      <c r="AF24" s="251"/>
      <c r="AG24" s="251"/>
    </row>
    <row r="25" spans="1:33" s="33" customFormat="1" ht="16.5" thickBot="1" x14ac:dyDescent="0.25">
      <c r="A25" s="194"/>
      <c r="B25" s="195"/>
      <c r="C25" s="167" t="s">
        <v>133</v>
      </c>
      <c r="D25" s="197">
        <f>D10+D24</f>
        <v>182</v>
      </c>
      <c r="E25" s="197">
        <f>E10+E24</f>
        <v>228</v>
      </c>
      <c r="F25" s="197">
        <f>F10+F24</f>
        <v>27</v>
      </c>
      <c r="G25" s="198" t="s">
        <v>18</v>
      </c>
      <c r="H25" s="197">
        <f>H10+H24</f>
        <v>112</v>
      </c>
      <c r="I25" s="197">
        <f>I10+I24</f>
        <v>308</v>
      </c>
      <c r="J25" s="197">
        <f>J10+J24</f>
        <v>31</v>
      </c>
      <c r="K25" s="198" t="s">
        <v>18</v>
      </c>
      <c r="L25" s="197">
        <f>L10+L24</f>
        <v>154</v>
      </c>
      <c r="M25" s="197">
        <f>M10+M24</f>
        <v>322</v>
      </c>
      <c r="N25" s="197">
        <f>N10+N24</f>
        <v>30</v>
      </c>
      <c r="O25" s="198" t="s">
        <v>18</v>
      </c>
      <c r="P25" s="197">
        <f>P10+P24</f>
        <v>140</v>
      </c>
      <c r="Q25" s="197">
        <f>Q10+Q24</f>
        <v>252</v>
      </c>
      <c r="R25" s="197">
        <f>R10+R24</f>
        <v>26</v>
      </c>
      <c r="S25" s="198" t="s">
        <v>18</v>
      </c>
      <c r="T25" s="199">
        <f>T10+T24</f>
        <v>182</v>
      </c>
      <c r="U25" s="197">
        <f>U10+U24</f>
        <v>280</v>
      </c>
      <c r="V25" s="197">
        <f>V10+V24</f>
        <v>31</v>
      </c>
      <c r="W25" s="198" t="s">
        <v>18</v>
      </c>
      <c r="X25" s="199">
        <f>X10+X24</f>
        <v>136</v>
      </c>
      <c r="Y25" s="197">
        <f>Y10+Y24</f>
        <v>172</v>
      </c>
      <c r="Z25" s="197">
        <f>Z10+Z24</f>
        <v>27</v>
      </c>
      <c r="AA25" s="198" t="s">
        <v>18</v>
      </c>
      <c r="AB25" s="202">
        <f>AB10+AB24</f>
        <v>906</v>
      </c>
      <c r="AC25" s="201">
        <f>AC10+AC24</f>
        <v>1562</v>
      </c>
      <c r="AD25" s="291">
        <f>SUM(AD10,AD24)</f>
        <v>172</v>
      </c>
      <c r="AE25" s="332">
        <f>AE10+AE24</f>
        <v>2468</v>
      </c>
      <c r="AF25" s="251"/>
      <c r="AG25" s="251"/>
    </row>
    <row r="26" spans="1:33" s="33" customFormat="1" ht="15" x14ac:dyDescent="0.2">
      <c r="A26" s="294"/>
      <c r="B26" s="295"/>
      <c r="C26" s="296" t="s">
        <v>5</v>
      </c>
      <c r="D26" s="1196"/>
      <c r="E26" s="1196"/>
      <c r="F26" s="1196"/>
      <c r="G26" s="1196"/>
      <c r="H26" s="1196"/>
      <c r="I26" s="1196"/>
      <c r="J26" s="1196"/>
      <c r="K26" s="1196"/>
      <c r="L26" s="1196"/>
      <c r="M26" s="1196"/>
      <c r="N26" s="1196"/>
      <c r="O26" s="1196"/>
      <c r="P26" s="1196"/>
      <c r="Q26" s="1196"/>
      <c r="R26" s="1196"/>
      <c r="S26" s="1196"/>
      <c r="T26" s="1196"/>
      <c r="U26" s="1196"/>
      <c r="V26" s="1196"/>
      <c r="W26" s="1196"/>
      <c r="X26" s="1196"/>
      <c r="Y26" s="1196"/>
      <c r="Z26" s="1196"/>
      <c r="AA26" s="1196"/>
      <c r="AB26" s="1197"/>
      <c r="AC26" s="1197"/>
      <c r="AD26" s="1198"/>
      <c r="AE26" s="1199"/>
      <c r="AF26" s="251"/>
      <c r="AG26" s="251"/>
    </row>
    <row r="27" spans="1:33" s="33" customFormat="1" x14ac:dyDescent="0.2">
      <c r="A27" s="124" t="s">
        <v>103</v>
      </c>
      <c r="B27" s="524" t="s">
        <v>463</v>
      </c>
      <c r="C27" s="147" t="s">
        <v>80</v>
      </c>
      <c r="D27" s="127" t="s">
        <v>108</v>
      </c>
      <c r="E27" s="127" t="s">
        <v>108</v>
      </c>
      <c r="F27" s="148" t="s">
        <v>18</v>
      </c>
      <c r="G27" s="150"/>
      <c r="H27" s="127" t="s">
        <v>108</v>
      </c>
      <c r="I27" s="127" t="s">
        <v>108</v>
      </c>
      <c r="J27" s="148" t="s">
        <v>18</v>
      </c>
      <c r="K27" s="150"/>
      <c r="L27" s="127" t="s">
        <v>108</v>
      </c>
      <c r="M27" s="127" t="s">
        <v>108</v>
      </c>
      <c r="N27" s="148" t="s">
        <v>18</v>
      </c>
      <c r="O27" s="150" t="s">
        <v>135</v>
      </c>
      <c r="P27" s="127" t="s">
        <v>108</v>
      </c>
      <c r="Q27" s="127" t="s">
        <v>108</v>
      </c>
      <c r="R27" s="148" t="s">
        <v>18</v>
      </c>
      <c r="S27" s="150"/>
      <c r="T27" s="127" t="s">
        <v>108</v>
      </c>
      <c r="U27" s="127" t="s">
        <v>108</v>
      </c>
      <c r="V27" s="148" t="s">
        <v>18</v>
      </c>
      <c r="W27" s="150"/>
      <c r="X27" s="127" t="s">
        <v>108</v>
      </c>
      <c r="Y27" s="127" t="s">
        <v>108</v>
      </c>
      <c r="Z27" s="148" t="s">
        <v>18</v>
      </c>
      <c r="AA27" s="149"/>
      <c r="AB27" s="118">
        <f t="shared" ref="AB27:AB34" si="5">SUM(D27,H27,L27,P27,T27,X27)</f>
        <v>0</v>
      </c>
      <c r="AC27" s="131">
        <f t="shared" ref="AC27:AC34" si="6">SUM(E27,I27,M27,Q27,U27,Y27)</f>
        <v>0</v>
      </c>
      <c r="AD27" s="117">
        <v>0</v>
      </c>
      <c r="AE27" s="132" t="s">
        <v>18</v>
      </c>
      <c r="AF27" s="525"/>
      <c r="AG27" s="525"/>
    </row>
    <row r="28" spans="1:33" s="1" customFormat="1" ht="15.75" customHeight="1" x14ac:dyDescent="0.2">
      <c r="A28" s="124" t="s">
        <v>590</v>
      </c>
      <c r="B28" s="52" t="s">
        <v>463</v>
      </c>
      <c r="C28" s="976" t="s">
        <v>607</v>
      </c>
      <c r="D28" s="152"/>
      <c r="E28" s="153"/>
      <c r="F28" s="245" t="s">
        <v>18</v>
      </c>
      <c r="G28" s="248"/>
      <c r="H28" s="153"/>
      <c r="I28" s="153"/>
      <c r="J28" s="245" t="s">
        <v>18</v>
      </c>
      <c r="K28" s="246"/>
      <c r="L28" s="153"/>
      <c r="M28" s="153"/>
      <c r="N28" s="249" t="s">
        <v>18</v>
      </c>
      <c r="O28" s="250"/>
      <c r="P28" s="152"/>
      <c r="Q28" s="153"/>
      <c r="R28" s="640" t="s">
        <v>18</v>
      </c>
      <c r="S28" s="977" t="s">
        <v>135</v>
      </c>
      <c r="T28" s="138"/>
      <c r="U28" s="153"/>
      <c r="V28" s="249" t="s">
        <v>18</v>
      </c>
      <c r="W28" s="250"/>
      <c r="X28" s="152"/>
      <c r="Y28" s="153"/>
      <c r="Z28" s="249" t="s">
        <v>18</v>
      </c>
      <c r="AA28" s="250"/>
      <c r="AB28" s="641">
        <v>0</v>
      </c>
      <c r="AC28" s="50">
        <v>0</v>
      </c>
      <c r="AD28" s="51">
        <v>0</v>
      </c>
      <c r="AE28" s="1016" t="s">
        <v>18</v>
      </c>
      <c r="AF28" s="1010"/>
      <c r="AG28" s="1010"/>
    </row>
    <row r="29" spans="1:33" s="1" customFormat="1" ht="15.75" customHeight="1" x14ac:dyDescent="0.2">
      <c r="A29" s="124" t="s">
        <v>557</v>
      </c>
      <c r="B29" s="52" t="s">
        <v>463</v>
      </c>
      <c r="C29" s="333" t="s">
        <v>464</v>
      </c>
      <c r="D29" s="152"/>
      <c r="E29" s="153"/>
      <c r="F29" s="245" t="s">
        <v>18</v>
      </c>
      <c r="G29" s="248"/>
      <c r="H29" s="153">
        <v>4</v>
      </c>
      <c r="I29" s="153"/>
      <c r="J29" s="245" t="s">
        <v>18</v>
      </c>
      <c r="K29" s="246" t="s">
        <v>465</v>
      </c>
      <c r="L29" s="153"/>
      <c r="M29" s="153"/>
      <c r="N29" s="249"/>
      <c r="O29" s="250"/>
      <c r="P29" s="152"/>
      <c r="Q29" s="153"/>
      <c r="R29" s="640"/>
      <c r="S29" s="335"/>
      <c r="T29" s="138"/>
      <c r="U29" s="153"/>
      <c r="V29" s="249"/>
      <c r="W29" s="250"/>
      <c r="X29" s="152"/>
      <c r="Y29" s="153"/>
      <c r="Z29" s="249"/>
      <c r="AA29" s="250"/>
      <c r="AB29" s="641"/>
      <c r="AC29" s="50"/>
      <c r="AD29" s="51"/>
      <c r="AE29" s="1009"/>
      <c r="AF29" s="1010"/>
      <c r="AG29" s="1010"/>
    </row>
    <row r="30" spans="1:33" s="1" customFormat="1" ht="25.5" x14ac:dyDescent="0.2">
      <c r="A30" s="1029" t="s">
        <v>623</v>
      </c>
      <c r="B30" s="992" t="s">
        <v>463</v>
      </c>
      <c r="C30" s="1030" t="s">
        <v>621</v>
      </c>
      <c r="D30" s="1001">
        <v>14</v>
      </c>
      <c r="E30" s="997">
        <v>14</v>
      </c>
      <c r="F30" s="995" t="s">
        <v>18</v>
      </c>
      <c r="G30" s="996" t="s">
        <v>465</v>
      </c>
      <c r="H30" s="997">
        <v>14</v>
      </c>
      <c r="I30" s="997">
        <v>14</v>
      </c>
      <c r="J30" s="995" t="s">
        <v>18</v>
      </c>
      <c r="K30" s="998" t="s">
        <v>465</v>
      </c>
      <c r="L30" s="997">
        <v>14</v>
      </c>
      <c r="M30" s="997">
        <v>14</v>
      </c>
      <c r="N30" s="999" t="s">
        <v>18</v>
      </c>
      <c r="O30" s="1000" t="s">
        <v>465</v>
      </c>
      <c r="P30" s="1001">
        <v>14</v>
      </c>
      <c r="Q30" s="997">
        <v>14</v>
      </c>
      <c r="R30" s="1002" t="s">
        <v>18</v>
      </c>
      <c r="S30" s="1003" t="s">
        <v>465</v>
      </c>
      <c r="T30" s="1004">
        <v>14</v>
      </c>
      <c r="U30" s="997">
        <v>14</v>
      </c>
      <c r="V30" s="999" t="s">
        <v>18</v>
      </c>
      <c r="W30" s="1000" t="s">
        <v>465</v>
      </c>
      <c r="X30" s="1001">
        <v>10</v>
      </c>
      <c r="Y30" s="997">
        <v>10</v>
      </c>
      <c r="Z30" s="999" t="s">
        <v>141</v>
      </c>
      <c r="AA30" s="1000" t="s">
        <v>465</v>
      </c>
      <c r="AB30" s="1005">
        <f>SUM(D30,H30,L30,P30,T30,X30)</f>
        <v>80</v>
      </c>
      <c r="AC30" s="1006">
        <f>SUM(E30,I30,M30,Q30,U30,Y30)</f>
        <v>80</v>
      </c>
      <c r="AD30" s="1007" t="s">
        <v>18</v>
      </c>
      <c r="AE30" s="1009">
        <f>SUM(AB30,AC30)</f>
        <v>160</v>
      </c>
      <c r="AF30" s="1032" t="s">
        <v>473</v>
      </c>
      <c r="AG30" s="1032" t="s">
        <v>622</v>
      </c>
    </row>
    <row r="31" spans="1:33" s="1" customFormat="1" ht="25.5" x14ac:dyDescent="0.2">
      <c r="A31" s="1029" t="s">
        <v>630</v>
      </c>
      <c r="B31" s="992" t="s">
        <v>463</v>
      </c>
      <c r="C31" s="1031" t="s">
        <v>631</v>
      </c>
      <c r="D31" s="993"/>
      <c r="E31" s="994">
        <v>6</v>
      </c>
      <c r="F31" s="995" t="s">
        <v>18</v>
      </c>
      <c r="G31" s="996" t="s">
        <v>465</v>
      </c>
      <c r="H31" s="997"/>
      <c r="I31" s="997">
        <v>6</v>
      </c>
      <c r="J31" s="995" t="s">
        <v>18</v>
      </c>
      <c r="K31" s="998" t="s">
        <v>465</v>
      </c>
      <c r="L31" s="997"/>
      <c r="M31" s="997">
        <v>6</v>
      </c>
      <c r="N31" s="999" t="s">
        <v>18</v>
      </c>
      <c r="O31" s="1000" t="s">
        <v>465</v>
      </c>
      <c r="P31" s="1001"/>
      <c r="Q31" s="997">
        <v>6</v>
      </c>
      <c r="R31" s="1002" t="s">
        <v>18</v>
      </c>
      <c r="S31" s="1003" t="s">
        <v>465</v>
      </c>
      <c r="T31" s="1004"/>
      <c r="U31" s="997">
        <v>6</v>
      </c>
      <c r="V31" s="999" t="s">
        <v>18</v>
      </c>
      <c r="W31" s="1000" t="s">
        <v>465</v>
      </c>
      <c r="X31" s="1001"/>
      <c r="Y31" s="997">
        <v>6</v>
      </c>
      <c r="Z31" s="999" t="s">
        <v>18</v>
      </c>
      <c r="AA31" s="1000" t="s">
        <v>465</v>
      </c>
      <c r="AB31" s="1005"/>
      <c r="AC31" s="1006">
        <v>36</v>
      </c>
      <c r="AD31" s="1007" t="s">
        <v>18</v>
      </c>
      <c r="AE31" s="1009">
        <v>36</v>
      </c>
      <c r="AF31" s="1032" t="s">
        <v>195</v>
      </c>
      <c r="AG31" s="1032" t="s">
        <v>373</v>
      </c>
    </row>
    <row r="32" spans="1:33" s="33" customFormat="1" x14ac:dyDescent="0.2">
      <c r="A32" s="124" t="s">
        <v>81</v>
      </c>
      <c r="B32" s="524" t="s">
        <v>1</v>
      </c>
      <c r="C32" s="125" t="s">
        <v>82</v>
      </c>
      <c r="D32" s="127" t="s">
        <v>108</v>
      </c>
      <c r="E32" s="127" t="s">
        <v>108</v>
      </c>
      <c r="F32" s="148" t="s">
        <v>18</v>
      </c>
      <c r="G32" s="150"/>
      <c r="H32" s="127" t="s">
        <v>108</v>
      </c>
      <c r="I32" s="127" t="s">
        <v>108</v>
      </c>
      <c r="J32" s="148" t="s">
        <v>18</v>
      </c>
      <c r="K32" s="150"/>
      <c r="L32" s="127" t="s">
        <v>108</v>
      </c>
      <c r="M32" s="127" t="s">
        <v>108</v>
      </c>
      <c r="N32" s="148" t="s">
        <v>18</v>
      </c>
      <c r="O32" s="150"/>
      <c r="P32" s="127" t="s">
        <v>108</v>
      </c>
      <c r="Q32" s="127" t="s">
        <v>108</v>
      </c>
      <c r="R32" s="148" t="s">
        <v>18</v>
      </c>
      <c r="S32" s="150"/>
      <c r="T32" s="127" t="s">
        <v>108</v>
      </c>
      <c r="U32" s="127" t="s">
        <v>108</v>
      </c>
      <c r="V32" s="148" t="s">
        <v>18</v>
      </c>
      <c r="W32" s="150"/>
      <c r="X32" s="127" t="s">
        <v>108</v>
      </c>
      <c r="Y32" s="127" t="s">
        <v>108</v>
      </c>
      <c r="Z32" s="148" t="s">
        <v>18</v>
      </c>
      <c r="AA32" s="149" t="s">
        <v>136</v>
      </c>
      <c r="AB32" s="118">
        <f t="shared" si="5"/>
        <v>0</v>
      </c>
      <c r="AC32" s="131">
        <f t="shared" si="6"/>
        <v>0</v>
      </c>
      <c r="AD32" s="117">
        <v>0</v>
      </c>
      <c r="AE32" s="132" t="s">
        <v>18</v>
      </c>
    </row>
    <row r="33" spans="1:34" s="1" customFormat="1" ht="15.75" customHeight="1" x14ac:dyDescent="0.2">
      <c r="A33" s="141" t="s">
        <v>83</v>
      </c>
      <c r="B33" s="52" t="s">
        <v>1</v>
      </c>
      <c r="C33" s="242" t="s">
        <v>84</v>
      </c>
      <c r="D33" s="152"/>
      <c r="E33" s="153"/>
      <c r="F33" s="245" t="s">
        <v>18</v>
      </c>
      <c r="G33" s="248"/>
      <c r="H33" s="153" t="str">
        <f t="shared" ref="H33" si="7">IF(G33*15=0,"",G33*15)</f>
        <v/>
      </c>
      <c r="I33" s="153"/>
      <c r="J33" s="334" t="s">
        <v>18</v>
      </c>
      <c r="K33" s="335"/>
      <c r="L33" s="153"/>
      <c r="M33" s="153"/>
      <c r="N33" s="249" t="s">
        <v>18</v>
      </c>
      <c r="O33" s="250"/>
      <c r="P33" s="152"/>
      <c r="Q33" s="153"/>
      <c r="R33" s="245" t="s">
        <v>18</v>
      </c>
      <c r="S33" s="246"/>
      <c r="T33" s="138"/>
      <c r="U33" s="153"/>
      <c r="V33" s="249" t="s">
        <v>18</v>
      </c>
      <c r="W33" s="250"/>
      <c r="X33" s="152"/>
      <c r="Y33" s="153"/>
      <c r="Z33" s="249" t="s">
        <v>18</v>
      </c>
      <c r="AA33" s="250" t="s">
        <v>136</v>
      </c>
      <c r="AB33" s="247">
        <v>0</v>
      </c>
      <c r="AC33" s="50">
        <v>0</v>
      </c>
      <c r="AD33" s="51">
        <v>0</v>
      </c>
      <c r="AE33" s="132" t="s">
        <v>18</v>
      </c>
      <c r="AF33" s="83"/>
      <c r="AG33" s="83"/>
    </row>
    <row r="34" spans="1:34" s="33" customFormat="1" ht="13.5" thickBot="1" x14ac:dyDescent="0.25">
      <c r="A34" s="124" t="s">
        <v>186</v>
      </c>
      <c r="B34" s="524" t="s">
        <v>1</v>
      </c>
      <c r="C34" s="466" t="s">
        <v>187</v>
      </c>
      <c r="D34" s="127" t="s">
        <v>108</v>
      </c>
      <c r="E34" s="127" t="s">
        <v>108</v>
      </c>
      <c r="F34" s="148" t="s">
        <v>18</v>
      </c>
      <c r="G34" s="150"/>
      <c r="H34" s="127" t="s">
        <v>108</v>
      </c>
      <c r="I34" s="127" t="s">
        <v>108</v>
      </c>
      <c r="J34" s="148" t="s">
        <v>18</v>
      </c>
      <c r="K34" s="150"/>
      <c r="L34" s="127" t="s">
        <v>108</v>
      </c>
      <c r="M34" s="127" t="s">
        <v>108</v>
      </c>
      <c r="N34" s="148" t="s">
        <v>18</v>
      </c>
      <c r="O34" s="150"/>
      <c r="P34" s="127" t="s">
        <v>108</v>
      </c>
      <c r="Q34" s="127" t="s">
        <v>108</v>
      </c>
      <c r="R34" s="148" t="s">
        <v>18</v>
      </c>
      <c r="S34" s="150"/>
      <c r="T34" s="127" t="s">
        <v>108</v>
      </c>
      <c r="U34" s="127" t="s">
        <v>108</v>
      </c>
      <c r="V34" s="148" t="s">
        <v>18</v>
      </c>
      <c r="W34" s="150"/>
      <c r="X34" s="127" t="s">
        <v>108</v>
      </c>
      <c r="Y34" s="127" t="s">
        <v>108</v>
      </c>
      <c r="Z34" s="148" t="s">
        <v>18</v>
      </c>
      <c r="AA34" s="149" t="s">
        <v>136</v>
      </c>
      <c r="AB34" s="338">
        <f t="shared" si="5"/>
        <v>0</v>
      </c>
      <c r="AC34" s="337">
        <f t="shared" si="6"/>
        <v>0</v>
      </c>
      <c r="AD34" s="755">
        <v>0</v>
      </c>
      <c r="AE34" s="652" t="s">
        <v>18</v>
      </c>
    </row>
    <row r="35" spans="1:34" s="33" customFormat="1" ht="15.75" thickBot="1" x14ac:dyDescent="0.25">
      <c r="A35" s="1190" t="s">
        <v>14</v>
      </c>
      <c r="B35" s="1191"/>
      <c r="C35" s="1192"/>
      <c r="D35" s="424">
        <f t="shared" ref="D35:AC35" si="8">SUM(D27:D34)</f>
        <v>14</v>
      </c>
      <c r="E35" s="424">
        <f t="shared" si="8"/>
        <v>20</v>
      </c>
      <c r="F35" s="424">
        <f t="shared" si="8"/>
        <v>0</v>
      </c>
      <c r="G35" s="424">
        <f t="shared" si="8"/>
        <v>0</v>
      </c>
      <c r="H35" s="424">
        <f t="shared" si="8"/>
        <v>18</v>
      </c>
      <c r="I35" s="424">
        <f t="shared" si="8"/>
        <v>20</v>
      </c>
      <c r="J35" s="424">
        <f t="shared" si="8"/>
        <v>0</v>
      </c>
      <c r="K35" s="424">
        <f t="shared" si="8"/>
        <v>0</v>
      </c>
      <c r="L35" s="424">
        <f t="shared" si="8"/>
        <v>14</v>
      </c>
      <c r="M35" s="424">
        <f t="shared" si="8"/>
        <v>20</v>
      </c>
      <c r="N35" s="424">
        <f t="shared" si="8"/>
        <v>0</v>
      </c>
      <c r="O35" s="424">
        <f t="shared" si="8"/>
        <v>0</v>
      </c>
      <c r="P35" s="424">
        <f t="shared" si="8"/>
        <v>14</v>
      </c>
      <c r="Q35" s="424">
        <f t="shared" si="8"/>
        <v>20</v>
      </c>
      <c r="R35" s="424">
        <f t="shared" si="8"/>
        <v>0</v>
      </c>
      <c r="S35" s="424">
        <f t="shared" si="8"/>
        <v>0</v>
      </c>
      <c r="T35" s="424">
        <f t="shared" si="8"/>
        <v>14</v>
      </c>
      <c r="U35" s="424">
        <f t="shared" si="8"/>
        <v>20</v>
      </c>
      <c r="V35" s="424">
        <f t="shared" si="8"/>
        <v>0</v>
      </c>
      <c r="W35" s="424">
        <f t="shared" si="8"/>
        <v>0</v>
      </c>
      <c r="X35" s="424">
        <f t="shared" si="8"/>
        <v>10</v>
      </c>
      <c r="Y35" s="424">
        <f t="shared" si="8"/>
        <v>16</v>
      </c>
      <c r="Z35" s="424">
        <f t="shared" si="8"/>
        <v>0</v>
      </c>
      <c r="AA35" s="425">
        <f t="shared" si="8"/>
        <v>0</v>
      </c>
      <c r="AB35" s="756">
        <f t="shared" si="8"/>
        <v>80</v>
      </c>
      <c r="AC35" s="651">
        <f t="shared" si="8"/>
        <v>116</v>
      </c>
      <c r="AD35" s="436">
        <v>0</v>
      </c>
      <c r="AE35" s="757" t="s">
        <v>18</v>
      </c>
      <c r="AH35" s="826"/>
    </row>
    <row r="36" spans="1:34" s="33" customFormat="1" ht="15.75" thickBot="1" x14ac:dyDescent="0.25">
      <c r="A36" s="307"/>
      <c r="B36" s="308"/>
      <c r="C36" s="309" t="s">
        <v>137</v>
      </c>
      <c r="D36" s="310">
        <f>D25+D35</f>
        <v>196</v>
      </c>
      <c r="E36" s="310">
        <f>E25+E35</f>
        <v>248</v>
      </c>
      <c r="F36" s="311" t="s">
        <v>18</v>
      </c>
      <c r="G36" s="312" t="s">
        <v>18</v>
      </c>
      <c r="H36" s="310">
        <f>H25+H35</f>
        <v>130</v>
      </c>
      <c r="I36" s="310">
        <f>I25+I35</f>
        <v>328</v>
      </c>
      <c r="J36" s="311" t="s">
        <v>18</v>
      </c>
      <c r="K36" s="312" t="s">
        <v>18</v>
      </c>
      <c r="L36" s="310">
        <f>L25+L35</f>
        <v>168</v>
      </c>
      <c r="M36" s="310">
        <f>M25+M35</f>
        <v>342</v>
      </c>
      <c r="N36" s="313" t="s">
        <v>18</v>
      </c>
      <c r="O36" s="312" t="s">
        <v>18</v>
      </c>
      <c r="P36" s="310">
        <f>P25+P35</f>
        <v>154</v>
      </c>
      <c r="Q36" s="310">
        <f>Q25+Q35</f>
        <v>272</v>
      </c>
      <c r="R36" s="311" t="s">
        <v>18</v>
      </c>
      <c r="S36" s="312" t="s">
        <v>18</v>
      </c>
      <c r="T36" s="310">
        <f>T25+T35</f>
        <v>196</v>
      </c>
      <c r="U36" s="310">
        <f>U25+U35</f>
        <v>300</v>
      </c>
      <c r="V36" s="311" t="s">
        <v>18</v>
      </c>
      <c r="W36" s="312" t="s">
        <v>18</v>
      </c>
      <c r="X36" s="310">
        <f>X25+X35</f>
        <v>146</v>
      </c>
      <c r="Y36" s="310">
        <f>Y25+Y35</f>
        <v>188</v>
      </c>
      <c r="Z36" s="311" t="s">
        <v>18</v>
      </c>
      <c r="AA36" s="312" t="s">
        <v>18</v>
      </c>
      <c r="AB36" s="756">
        <f>SUM(AB25+AB35)</f>
        <v>986</v>
      </c>
      <c r="AC36" s="435">
        <f>SUM(AC25+AC35)</f>
        <v>1678</v>
      </c>
      <c r="AD36" s="436">
        <f>AD25+AD35</f>
        <v>172</v>
      </c>
      <c r="AE36" s="757" t="s">
        <v>18</v>
      </c>
      <c r="AH36" s="826"/>
    </row>
    <row r="37" spans="1:34" s="33" customFormat="1" ht="15.75" thickTop="1" x14ac:dyDescent="0.2">
      <c r="A37" s="314"/>
      <c r="B37" s="315"/>
      <c r="C37" s="316"/>
      <c r="D37" s="1185"/>
      <c r="E37" s="1185"/>
      <c r="F37" s="1185"/>
      <c r="G37" s="1185"/>
      <c r="H37" s="1185"/>
      <c r="I37" s="1185"/>
      <c r="J37" s="1185"/>
      <c r="K37" s="1185"/>
      <c r="L37" s="1185"/>
      <c r="M37" s="1185"/>
      <c r="N37" s="1185"/>
      <c r="O37" s="1185"/>
      <c r="P37" s="1185"/>
      <c r="Q37" s="1185"/>
      <c r="R37" s="1185"/>
      <c r="S37" s="1185"/>
      <c r="T37" s="1185"/>
      <c r="U37" s="1185"/>
      <c r="V37" s="1185"/>
      <c r="W37" s="1185"/>
      <c r="X37" s="1185"/>
      <c r="Y37" s="1185"/>
      <c r="Z37" s="1185"/>
      <c r="AA37" s="1186"/>
      <c r="AB37" s="1187"/>
      <c r="AC37" s="1187"/>
      <c r="AD37" s="1187"/>
      <c r="AE37" s="1188"/>
    </row>
    <row r="38" spans="1:34" s="33" customFormat="1" x14ac:dyDescent="0.2">
      <c r="A38" s="1012" t="s">
        <v>497</v>
      </c>
      <c r="B38" s="122" t="s">
        <v>1</v>
      </c>
      <c r="C38" s="1013" t="s">
        <v>21</v>
      </c>
      <c r="D38" s="458"/>
      <c r="E38" s="458"/>
      <c r="F38" s="459"/>
      <c r="G38" s="460"/>
      <c r="H38" s="458"/>
      <c r="I38" s="458"/>
      <c r="J38" s="459"/>
      <c r="K38" s="460"/>
      <c r="L38" s="458"/>
      <c r="M38" s="458"/>
      <c r="N38" s="459"/>
      <c r="O38" s="459"/>
      <c r="P38" s="458"/>
      <c r="Q38" s="583">
        <v>160</v>
      </c>
      <c r="R38" s="584">
        <v>5</v>
      </c>
      <c r="S38" s="460" t="s">
        <v>110</v>
      </c>
      <c r="T38" s="458"/>
      <c r="U38" s="458"/>
      <c r="V38" s="459"/>
      <c r="W38" s="459"/>
      <c r="X38" s="458"/>
      <c r="Y38" s="461"/>
      <c r="Z38" s="462"/>
      <c r="AA38" s="463"/>
      <c r="AB38" s="450">
        <v>160</v>
      </c>
      <c r="AC38" s="275">
        <v>0</v>
      </c>
      <c r="AD38" s="275">
        <v>5</v>
      </c>
      <c r="AE38" s="824">
        <f>SUM(AB38,AC38)</f>
        <v>160</v>
      </c>
      <c r="AF38" s="1014" t="s">
        <v>601</v>
      </c>
      <c r="AG38" s="825" t="s">
        <v>259</v>
      </c>
    </row>
    <row r="39" spans="1:34" s="33" customFormat="1" x14ac:dyDescent="0.2">
      <c r="A39" s="1012" t="s">
        <v>498</v>
      </c>
      <c r="B39" s="122" t="s">
        <v>1</v>
      </c>
      <c r="C39" s="1013" t="s">
        <v>78</v>
      </c>
      <c r="D39" s="458"/>
      <c r="E39" s="458"/>
      <c r="F39" s="459"/>
      <c r="G39" s="460"/>
      <c r="H39" s="458"/>
      <c r="I39" s="458"/>
      <c r="J39" s="459"/>
      <c r="K39" s="460"/>
      <c r="L39" s="458"/>
      <c r="M39" s="458"/>
      <c r="N39" s="459"/>
      <c r="O39" s="459"/>
      <c r="P39" s="458"/>
      <c r="Q39" s="583"/>
      <c r="R39" s="584"/>
      <c r="S39" s="460"/>
      <c r="T39" s="458"/>
      <c r="U39" s="458"/>
      <c r="V39" s="459"/>
      <c r="W39" s="459"/>
      <c r="X39" s="458"/>
      <c r="Y39" s="461">
        <v>80</v>
      </c>
      <c r="Z39" s="462">
        <v>3</v>
      </c>
      <c r="AA39" s="463" t="s">
        <v>110</v>
      </c>
      <c r="AB39" s="450">
        <v>0</v>
      </c>
      <c r="AC39" s="275">
        <v>80</v>
      </c>
      <c r="AD39" s="275">
        <v>3</v>
      </c>
      <c r="AE39" s="824">
        <f>SUM(AB39,AC39)</f>
        <v>80</v>
      </c>
      <c r="AF39" s="1014" t="s">
        <v>601</v>
      </c>
      <c r="AG39" s="825" t="s">
        <v>259</v>
      </c>
    </row>
    <row r="40" spans="1:34" s="33" customFormat="1" ht="15" customHeight="1" thickBot="1" x14ac:dyDescent="0.25">
      <c r="A40" s="1200" t="s">
        <v>416</v>
      </c>
      <c r="B40" s="1200"/>
      <c r="C40" s="1201"/>
      <c r="D40" s="427"/>
      <c r="E40" s="427"/>
      <c r="F40" s="427"/>
      <c r="G40" s="427"/>
      <c r="H40" s="427"/>
      <c r="I40" s="427"/>
      <c r="J40" s="427"/>
      <c r="K40" s="427"/>
      <c r="L40" s="427"/>
      <c r="M40" s="427"/>
      <c r="N40" s="427"/>
      <c r="O40" s="427"/>
      <c r="P40" s="427"/>
      <c r="Q40" s="585">
        <v>160</v>
      </c>
      <c r="R40" s="585">
        <v>5</v>
      </c>
      <c r="S40" s="427"/>
      <c r="T40" s="427"/>
      <c r="U40" s="427"/>
      <c r="V40" s="539"/>
      <c r="W40" s="539"/>
      <c r="X40" s="539"/>
      <c r="Y40" s="586">
        <v>80</v>
      </c>
      <c r="Z40" s="586">
        <v>3</v>
      </c>
      <c r="AA40" s="759"/>
      <c r="AB40" s="758">
        <v>160</v>
      </c>
      <c r="AC40" s="606">
        <v>80</v>
      </c>
      <c r="AD40" s="606">
        <f>Z40+R40</f>
        <v>8</v>
      </c>
      <c r="AE40" s="526">
        <f>SUM(AB40,AC40)</f>
        <v>240</v>
      </c>
      <c r="AF40" s="1015"/>
    </row>
    <row r="41" spans="1:34" s="33" customFormat="1" ht="16.5" thickBot="1" x14ac:dyDescent="0.25">
      <c r="A41" s="194"/>
      <c r="B41" s="195"/>
      <c r="C41" s="167" t="s">
        <v>418</v>
      </c>
      <c r="D41" s="197">
        <f>D25+D40</f>
        <v>182</v>
      </c>
      <c r="E41" s="197">
        <f>E25+E40</f>
        <v>228</v>
      </c>
      <c r="F41" s="197">
        <f>F25+F40</f>
        <v>27</v>
      </c>
      <c r="G41" s="198" t="s">
        <v>18</v>
      </c>
      <c r="H41" s="197">
        <f>SUM(H36)</f>
        <v>130</v>
      </c>
      <c r="I41" s="197">
        <f>I25+I40</f>
        <v>308</v>
      </c>
      <c r="J41" s="197">
        <f>J25+J40</f>
        <v>31</v>
      </c>
      <c r="K41" s="198" t="s">
        <v>18</v>
      </c>
      <c r="L41" s="197">
        <f>L25+L40</f>
        <v>154</v>
      </c>
      <c r="M41" s="197">
        <f>M25+M40</f>
        <v>322</v>
      </c>
      <c r="N41" s="197">
        <f>N25+N40</f>
        <v>30</v>
      </c>
      <c r="O41" s="198" t="s">
        <v>18</v>
      </c>
      <c r="P41" s="197">
        <f>P25+P40</f>
        <v>140</v>
      </c>
      <c r="Q41" s="197">
        <f>Q25+Q40</f>
        <v>412</v>
      </c>
      <c r="R41" s="197">
        <f>R25+R40</f>
        <v>31</v>
      </c>
      <c r="S41" s="198" t="s">
        <v>18</v>
      </c>
      <c r="T41" s="199">
        <f>T36+T40</f>
        <v>196</v>
      </c>
      <c r="U41" s="199">
        <f>U36+U40</f>
        <v>300</v>
      </c>
      <c r="V41" s="445">
        <f>V25+V40</f>
        <v>31</v>
      </c>
      <c r="W41" s="446" t="s">
        <v>18</v>
      </c>
      <c r="X41" s="444">
        <f>X36+X40</f>
        <v>146</v>
      </c>
      <c r="Y41" s="445">
        <f>Y25+Y40</f>
        <v>252</v>
      </c>
      <c r="Z41" s="445">
        <f>Z25+Z40</f>
        <v>30</v>
      </c>
      <c r="AA41" s="446" t="s">
        <v>18</v>
      </c>
      <c r="AB41" s="202">
        <f>SUM(AB25)</f>
        <v>906</v>
      </c>
      <c r="AC41" s="201">
        <f>SUM(AC25)</f>
        <v>1562</v>
      </c>
      <c r="AD41" s="786">
        <f>SUM(AD25,AD40)</f>
        <v>180</v>
      </c>
      <c r="AE41" s="332">
        <f>SUM(AE25)</f>
        <v>2468</v>
      </c>
      <c r="AF41" s="209"/>
      <c r="AG41" s="209"/>
    </row>
    <row r="42" spans="1:34" s="33" customFormat="1" ht="16.5" thickBot="1" x14ac:dyDescent="0.25">
      <c r="A42" s="1202" t="s">
        <v>19</v>
      </c>
      <c r="B42" s="1203"/>
      <c r="C42" s="1203"/>
      <c r="D42" s="1203"/>
      <c r="E42" s="1203"/>
      <c r="F42" s="1203"/>
      <c r="G42" s="1203"/>
      <c r="H42" s="1203"/>
      <c r="I42" s="1203"/>
      <c r="J42" s="1203"/>
      <c r="K42" s="1203"/>
      <c r="L42" s="1203"/>
      <c r="M42" s="1203"/>
      <c r="N42" s="1203"/>
      <c r="O42" s="1203"/>
      <c r="P42" s="1203"/>
      <c r="Q42" s="1203"/>
      <c r="R42" s="1203"/>
      <c r="S42" s="1203"/>
      <c r="T42" s="320"/>
      <c r="U42" s="320"/>
      <c r="V42" s="320"/>
      <c r="W42" s="320"/>
      <c r="X42" s="320"/>
      <c r="Y42" s="320"/>
      <c r="Z42" s="320"/>
      <c r="AA42" s="320"/>
      <c r="AB42" s="276"/>
      <c r="AC42" s="276"/>
      <c r="AD42" s="276"/>
      <c r="AE42" s="526"/>
    </row>
    <row r="43" spans="1:34" s="33" customFormat="1" ht="15.75" x14ac:dyDescent="0.25">
      <c r="A43" s="274"/>
      <c r="B43" s="275"/>
      <c r="C43" s="551" t="s">
        <v>15</v>
      </c>
      <c r="D43" s="1171"/>
      <c r="E43" s="1172"/>
      <c r="F43" s="1173"/>
      <c r="G43" s="543">
        <f>IF(COUNTIF(G$12:G$39,"A")+COUNTIF(SZAK!G$10:G$73,"A")=0,"0",COUNTIF(G$12:G$39,"A")+COUNTIF(SZAK!G$10:G$73,"A"))</f>
        <v>2</v>
      </c>
      <c r="H43" s="556" t="str">
        <f>IF(COUNTIF(I14:I34,"A")=0,"",COUNTIF(I14:I34,"A"))</f>
        <v/>
      </c>
      <c r="I43" s="554"/>
      <c r="J43" s="555"/>
      <c r="K43" s="543">
        <f>IF(COUNTIF(K$12:K$39,"A")+COUNTIF(SZAK!K$10:K$73,"A")=0,"0",COUNTIF(K$12:K$39,"A")+COUNTIF(SZAK!K$10:K$73,"A"))</f>
        <v>3</v>
      </c>
      <c r="L43" s="556"/>
      <c r="M43" s="554"/>
      <c r="N43" s="555"/>
      <c r="O43" s="543">
        <f>IF(COUNTIF(O$12:O$39,"A")+COUNTIF(SZAK!O$10:O$73,"A")=0,"0",COUNTIF(O$12:O$39,"A")+COUNTIF(SZAK!O$10:O$73,"A"))</f>
        <v>2</v>
      </c>
      <c r="P43" s="556"/>
      <c r="Q43" s="554"/>
      <c r="R43" s="555"/>
      <c r="S43" s="543">
        <f>IF(COUNTIF(S$12:S$39,"A")+COUNTIF(SZAK!S$10:S$73,"A")=0,"0",COUNTIF(S$12:S$39,"A")+COUNTIF(SZAK!S$10:S$73,"A"))</f>
        <v>2</v>
      </c>
      <c r="T43" s="556" t="str">
        <f>IF(COUNTIF(U14:U34,"A")=0,"",COUNTIF(U14:U34,"A"))</f>
        <v/>
      </c>
      <c r="U43" s="554"/>
      <c r="V43" s="555"/>
      <c r="W43" s="543">
        <f>IF(COUNTIF(W$12:W$39,"A")+COUNTIF(SZAK!W$10:W$73,"A")=0,"0",COUNTIF(W$12:W$39,"A")+COUNTIF(SZAK!W$10:W$73,"A"))</f>
        <v>2</v>
      </c>
      <c r="X43" s="556" t="str">
        <f>IF(COUNTIF(Y14:Y34,"A")=0,"",COUNTIF(Y14:Y34,"A"))</f>
        <v/>
      </c>
      <c r="Y43" s="554"/>
      <c r="Z43" s="555"/>
      <c r="AA43" s="543">
        <f>IF(COUNTIF(AA$12:AA$39,"A")+COUNTIF(SZAK!AA$10:AA$73,"A")=0,"0",COUNTIF(AA$12:AA$39,"A")+COUNTIF(SZAK!AA$10:AA$73,"A"))</f>
        <v>2</v>
      </c>
      <c r="AB43" s="533"/>
      <c r="AC43" s="534"/>
      <c r="AD43" s="534"/>
      <c r="AE43" s="348">
        <f>SUM(G43,K43,O43,S43,W43,AA43)</f>
        <v>13</v>
      </c>
    </row>
    <row r="44" spans="1:34" s="33" customFormat="1" ht="15.75" x14ac:dyDescent="0.25">
      <c r="A44" s="274"/>
      <c r="B44" s="275"/>
      <c r="C44" s="552" t="s">
        <v>16</v>
      </c>
      <c r="D44" s="1142"/>
      <c r="E44" s="1143"/>
      <c r="F44" s="1144"/>
      <c r="G44" s="547" t="str">
        <f>IF(COUNTIF(G$12:G$39,"B")+COUNTIF(SZAK!G$10:G$73,"B")=0,"0",COUNTIF(G$12:G$39,"B")+COUNTIF(SZAK!G$10:G$73,"B"))</f>
        <v>0</v>
      </c>
      <c r="H44" s="559" t="str">
        <f>IF(COUNTIF(I14:I34,"B")=0,"",COUNTIF(I14:I34,"B"))</f>
        <v/>
      </c>
      <c r="I44" s="557"/>
      <c r="J44" s="558"/>
      <c r="K44" s="547" t="str">
        <f>IF(COUNTIF(K$12:K$39,"B")+COUNTIF(SZAK!K$10:K$73,"B")=0,"0",COUNTIF(K$12:K$39,"B")+COUNTIF(SZAK!K$10:K$73,"B"))</f>
        <v>0</v>
      </c>
      <c r="L44" s="559"/>
      <c r="M44" s="557"/>
      <c r="N44" s="558"/>
      <c r="O44" s="547">
        <f>IF(COUNTIF(O$12:O$39,"A")+COUNTIF(SZAK!O$10:O$73,"A")=0,"0",COUNTIF(O$12:O$39,"A")+COUNTIF(SZAK!O$10:O$73,"A"))</f>
        <v>2</v>
      </c>
      <c r="P44" s="559"/>
      <c r="Q44" s="557"/>
      <c r="R44" s="558"/>
      <c r="S44" s="547" t="str">
        <f>IF(COUNTIF(S$12:S$39,"B")+COUNTIF(SZAK!S$10:S$73,"B")=0,"0",COUNTIF(S$12:S$39,"B")+COUNTIF(SZAK!S$10:S$73,"B"))</f>
        <v>0</v>
      </c>
      <c r="T44" s="559" t="str">
        <f>IF(COUNTIF(U14:U34,"B")=0,"",COUNTIF(U14:U34,"B"))</f>
        <v/>
      </c>
      <c r="U44" s="557"/>
      <c r="V44" s="558"/>
      <c r="W44" s="547" t="str">
        <f>IF(COUNTIF(W$12:W$39,"B")+COUNTIF(SZAK!W$10:W$73,"B")=0,"0",COUNTIF(W$12:W$39,"B")+COUNTIF(SZAK!W$10:W$73,"B"))</f>
        <v>0</v>
      </c>
      <c r="X44" s="559" t="str">
        <f>IF(COUNTIF(Y14:Y34,"B")=0,"",COUNTIF(Y14:Y34,"B"))</f>
        <v/>
      </c>
      <c r="Y44" s="557"/>
      <c r="Z44" s="558"/>
      <c r="AA44" s="547" t="str">
        <f>IF(COUNTIF(AA$12:AA$39,"B")+COUNTIF(SZAK!AA$10:AA$73,"B")=0,"0",COUNTIF(AA$12:AA$39,"B")+COUNTIF(SZAK!AA$10:AA$73,"B"))</f>
        <v>0</v>
      </c>
      <c r="AB44" s="531"/>
      <c r="AC44" s="532"/>
      <c r="AD44" s="532"/>
      <c r="AE44" s="350">
        <f t="shared" ref="AE44:AE51" si="9">SUM(G44,K44,O44,S44,W44,AA44)</f>
        <v>2</v>
      </c>
    </row>
    <row r="45" spans="1:34" s="33" customFormat="1" ht="15.75" x14ac:dyDescent="0.25">
      <c r="A45" s="274"/>
      <c r="B45" s="275"/>
      <c r="C45" s="552" t="s">
        <v>425</v>
      </c>
      <c r="D45" s="1142"/>
      <c r="E45" s="1143"/>
      <c r="F45" s="1144"/>
      <c r="G45" s="547">
        <f>COUNTIF(G12:G23,AA22)</f>
        <v>0</v>
      </c>
      <c r="H45" s="559" t="str">
        <f>IF(COUNTIF(I14:I34,"ÉÉ")=0,"",COUNTIF(I14:I34,"ÉÉ"))</f>
        <v/>
      </c>
      <c r="I45" s="557"/>
      <c r="J45" s="558"/>
      <c r="K45" s="547">
        <f>COUNTIF(K12:K23,#REF!)</f>
        <v>0</v>
      </c>
      <c r="L45" s="559"/>
      <c r="M45" s="557"/>
      <c r="N45" s="558"/>
      <c r="O45" s="547">
        <f>IF(COUNTIF(O$12:O$39,"A")+COUNTIF(SZAK!O$10:O$73,"A")=0,"0",COUNTIF(O$12:O$39,"A")+COUNTIF(SZAK!O$10:O$73,"A"))</f>
        <v>2</v>
      </c>
      <c r="P45" s="559"/>
      <c r="Q45" s="557"/>
      <c r="R45" s="558"/>
      <c r="S45" s="547">
        <f>COUNTIF(S12:S23,AA22)</f>
        <v>0</v>
      </c>
      <c r="T45" s="559" t="str">
        <f>IF(COUNTIF(U14:U34,"ÉÉ")=0,"",COUNTIF(U14:U34,"ÉÉ"))</f>
        <v/>
      </c>
      <c r="U45" s="557"/>
      <c r="V45" s="558"/>
      <c r="W45" s="547">
        <f>COUNTIF(W12:W23,AA22)</f>
        <v>2</v>
      </c>
      <c r="X45" s="559" t="str">
        <f>IF(COUNTIF(Y14:Y34,"ÉÉ")=0,"",COUNTIF(Y14:Y34,"ÉÉ"))</f>
        <v/>
      </c>
      <c r="Y45" s="557"/>
      <c r="Z45" s="558"/>
      <c r="AA45" s="547">
        <f>COUNTIF(AA12:AA23,AA22)</f>
        <v>3</v>
      </c>
      <c r="AB45" s="531"/>
      <c r="AC45" s="532"/>
      <c r="AD45" s="532"/>
      <c r="AE45" s="350">
        <f t="shared" si="9"/>
        <v>7</v>
      </c>
    </row>
    <row r="46" spans="1:34" s="33" customFormat="1" ht="15.75" x14ac:dyDescent="0.25">
      <c r="A46" s="274"/>
      <c r="B46" s="275"/>
      <c r="C46" s="552" t="s">
        <v>426</v>
      </c>
      <c r="D46" s="1142"/>
      <c r="E46" s="1143"/>
      <c r="F46" s="1144"/>
      <c r="G46" s="547">
        <f>COUNTIF(G12:G23,#REF!)</f>
        <v>0</v>
      </c>
      <c r="H46" s="559" t="str">
        <f>IF(COUNTIF(I14:I34,"GYJ")=0,"",COUNTIF(I14:I34,"GYJ"))</f>
        <v/>
      </c>
      <c r="I46" s="557"/>
      <c r="J46" s="558"/>
      <c r="K46" s="547">
        <f>COUNTIF(K12:K23,#REF!)</f>
        <v>0</v>
      </c>
      <c r="L46" s="559"/>
      <c r="M46" s="557"/>
      <c r="N46" s="558"/>
      <c r="O46" s="547">
        <f>IF(COUNTIF(O$12:O$39,"A")+COUNTIF(SZAK!O$10:O$73,"A")=0,"0",COUNTIF(O$12:O$39,"A")+COUNTIF(SZAK!O$10:O$73,"A"))</f>
        <v>2</v>
      </c>
      <c r="P46" s="559"/>
      <c r="Q46" s="557"/>
      <c r="R46" s="558"/>
      <c r="S46" s="547">
        <v>1</v>
      </c>
      <c r="T46" s="559" t="str">
        <f>IF(COUNTIF(U14:U34,"GYJ")=0,"",COUNTIF(U14:U34,"GYJ"))</f>
        <v/>
      </c>
      <c r="U46" s="557"/>
      <c r="V46" s="558"/>
      <c r="W46" s="547">
        <f>COUNTIF(W12:W23,#REF!)</f>
        <v>0</v>
      </c>
      <c r="X46" s="559" t="str">
        <f>IF(COUNTIF(Y14:Y34,"GYJ")=0,"",COUNTIF(Y14:Y34,"GYJ"))</f>
        <v/>
      </c>
      <c r="Y46" s="557"/>
      <c r="Z46" s="558"/>
      <c r="AA46" s="547">
        <v>2</v>
      </c>
      <c r="AB46" s="531"/>
      <c r="AC46" s="532"/>
      <c r="AD46" s="532"/>
      <c r="AE46" s="350">
        <f t="shared" si="9"/>
        <v>5</v>
      </c>
    </row>
    <row r="47" spans="1:34" s="33" customFormat="1" ht="15.75" x14ac:dyDescent="0.25">
      <c r="A47" s="274"/>
      <c r="B47" s="275"/>
      <c r="C47" s="553" t="s">
        <v>427</v>
      </c>
      <c r="D47" s="1142"/>
      <c r="E47" s="1143"/>
      <c r="F47" s="1144"/>
      <c r="G47" s="547">
        <f>COUNTIF(G12:G23,O17)+COUNTIF(G12:G23,W16)</f>
        <v>0</v>
      </c>
      <c r="H47" s="559" t="str">
        <f>IF(COUNTIF(I14:I34,"K")=0,"",COUNTIF(I14:I34,"K"))</f>
        <v/>
      </c>
      <c r="I47" s="557"/>
      <c r="J47" s="558"/>
      <c r="K47" s="547">
        <f>COUNTIF(K14:K23,K14)</f>
        <v>1</v>
      </c>
      <c r="L47" s="559"/>
      <c r="M47" s="557"/>
      <c r="N47" s="558"/>
      <c r="O47" s="547">
        <f>COUNTIF(O12:O23,O17)</f>
        <v>2</v>
      </c>
      <c r="P47" s="559"/>
      <c r="Q47" s="557"/>
      <c r="R47" s="558"/>
      <c r="S47" s="547">
        <f>COUNTIF(S12:S23,S19)</f>
        <v>2</v>
      </c>
      <c r="T47" s="559" t="str">
        <f>IF(COUNTIF(U14:U34,"K")=0,"",COUNTIF(U14:U34,"K"))</f>
        <v/>
      </c>
      <c r="U47" s="557"/>
      <c r="V47" s="558"/>
      <c r="W47" s="547">
        <v>3</v>
      </c>
      <c r="X47" s="559" t="str">
        <f>IF(COUNTIF(Y14:Y34,"K")=0,"",COUNTIF(Y14:Y34,"K"))</f>
        <v/>
      </c>
      <c r="Y47" s="557"/>
      <c r="Z47" s="558"/>
      <c r="AA47" s="547">
        <f>COUNTIF(AA12:AA23,AA12)</f>
        <v>3</v>
      </c>
      <c r="AB47" s="531"/>
      <c r="AC47" s="532"/>
      <c r="AD47" s="532"/>
      <c r="AE47" s="350">
        <f t="shared" si="9"/>
        <v>11</v>
      </c>
    </row>
    <row r="48" spans="1:34" s="33" customFormat="1" ht="15.75" x14ac:dyDescent="0.25">
      <c r="A48" s="274"/>
      <c r="B48" s="275"/>
      <c r="C48" s="552" t="s">
        <v>17</v>
      </c>
      <c r="D48" s="1142"/>
      <c r="E48" s="1143"/>
      <c r="F48" s="1144"/>
      <c r="G48" s="547" t="str">
        <f>IF(COUNTIF(G$12:G$39,"AV")+COUNTIF(SZAK!G$10:G$73,"AV")=0,"0",COUNTIF(G$12:G$39,"AV")+COUNTIF(SZAK!G$10:G$73,"AV"))</f>
        <v>0</v>
      </c>
      <c r="H48" s="559" t="str">
        <f>IF(COUNTIF(I14:I34,"AV")=0,"",COUNTIF(I14:I34,"AV"))</f>
        <v/>
      </c>
      <c r="I48" s="557"/>
      <c r="J48" s="558"/>
      <c r="K48" s="547" t="str">
        <f>IF(COUNTIF(K$12:K$39,"AV")+COUNTIF(SZAK!K$10:K$73,"AV")=0,"0",COUNTIF(K$12:K$39,"AV")+COUNTIF(SZAK!K$10:K$73,"AV"))</f>
        <v>0</v>
      </c>
      <c r="L48" s="559"/>
      <c r="M48" s="557"/>
      <c r="N48" s="558"/>
      <c r="O48" s="547">
        <f>IF(COUNTIF(O$12:O$39,"A")+COUNTIF(SZAK!O$10:O$73,"A")=0,"0",COUNTIF(O$12:O$39,"A")+COUNTIF(SZAK!O$10:O$73,"A"))</f>
        <v>2</v>
      </c>
      <c r="P48" s="559"/>
      <c r="Q48" s="557"/>
      <c r="R48" s="558"/>
      <c r="S48" s="547" t="str">
        <f>IF(COUNTIF(S$12:S$39,"AV")+COUNTIF(SZAK!S$10:S$73,"AV")=0,"0",COUNTIF(S$12:S$39,"AV")+COUNTIF(SZAK!S$10:S$73,"AV"))</f>
        <v>0</v>
      </c>
      <c r="T48" s="559" t="str">
        <f>IF(COUNTIF(U14:U34,"AV")=0,"",COUNTIF(U14:U34,"AV"))</f>
        <v/>
      </c>
      <c r="U48" s="557"/>
      <c r="V48" s="558"/>
      <c r="W48" s="547" t="str">
        <f>IF(COUNTIF(W$12:W$39,"AV")+COUNTIF(SZAK!W$10:W$73,"AV")=0,"0",COUNTIF(W$12:W$39,"AV")+COUNTIF(SZAK!W$10:W$73,"AV"))</f>
        <v>0</v>
      </c>
      <c r="X48" s="559" t="str">
        <f>IF(COUNTIF(Y14:Y34,"AV")=0,"",COUNTIF(Y14:Y34,"AV"))</f>
        <v/>
      </c>
      <c r="Y48" s="557"/>
      <c r="Z48" s="558"/>
      <c r="AA48" s="547" t="str">
        <f>IF(COUNTIF(AA$12:AA$39,"AV")+COUNTIF(SZAK!AA$10:AA$73,"AV")=0,"0",COUNTIF(AA$12:AA$39,"AV")+COUNTIF(SZAK!AA$10:AA$73,"AV"))</f>
        <v>0</v>
      </c>
      <c r="AB48" s="531"/>
      <c r="AC48" s="532"/>
      <c r="AD48" s="532"/>
      <c r="AE48" s="350">
        <f t="shared" si="9"/>
        <v>2</v>
      </c>
    </row>
    <row r="49" spans="1:31" s="33" customFormat="1" ht="15.75" x14ac:dyDescent="0.25">
      <c r="A49" s="274"/>
      <c r="B49" s="275"/>
      <c r="C49" s="552" t="s">
        <v>120</v>
      </c>
      <c r="D49" s="1142"/>
      <c r="E49" s="1143"/>
      <c r="F49" s="1144"/>
      <c r="G49" s="547" t="str">
        <f>IF(COUNTIF(G$12:G$39,"KV")+COUNTIF(SZAK!G$10:G$73,"KV")=0,"0",COUNTIF(G$12:G$39,"KV")+COUNTIF(SZAK!G$10:G$73,"KV"))</f>
        <v>0</v>
      </c>
      <c r="H49" s="559" t="str">
        <f>IF(COUNTIF(I14:I34,"KV")=0,"",COUNTIF(I14:I34,"KV"))</f>
        <v/>
      </c>
      <c r="I49" s="557"/>
      <c r="J49" s="558"/>
      <c r="K49" s="547" t="str">
        <f>IF(COUNTIF(K$12:K$39,"KV")+COUNTIF(SZAK!K$10:K$73,"KV")=0,"0",COUNTIF(K$12:K$39,"KV")+COUNTIF(SZAK!K$10:K$73,"KV"))</f>
        <v>0</v>
      </c>
      <c r="L49" s="559"/>
      <c r="M49" s="557"/>
      <c r="N49" s="558"/>
      <c r="O49" s="547">
        <f>IF(COUNTIF(O$12:O$39,"A")+COUNTIF(SZAK!O$10:O$73,"A")=0,"0",COUNTIF(O$12:O$39,"A")+COUNTIF(SZAK!O$10:O$73,"A"))</f>
        <v>2</v>
      </c>
      <c r="P49" s="559"/>
      <c r="Q49" s="557"/>
      <c r="R49" s="558"/>
      <c r="S49" s="547" t="str">
        <f>IF(COUNTIF(S$12:S$39,"KV")+COUNTIF(SZAK!S$10:S$73,"KV")=0,"0",COUNTIF(S$12:S$39,"KV")+COUNTIF(SZAK!S$10:S$73,"KV"))</f>
        <v>0</v>
      </c>
      <c r="T49" s="559" t="str">
        <f>IF(COUNTIF(U14:U34,"KV")=0,"",COUNTIF(U14:U34,"KV"))</f>
        <v/>
      </c>
      <c r="U49" s="557"/>
      <c r="V49" s="558"/>
      <c r="W49" s="547" t="str">
        <f>IF(COUNTIF(W$12:W$39,"KV")+COUNTIF(SZAK!W$10:W$73,"KV")=0,"0",COUNTIF(W$12:W$39,"KV")+COUNTIF(SZAK!W$10:W$73,"KV"))</f>
        <v>0</v>
      </c>
      <c r="X49" s="559" t="str">
        <f>IF(COUNTIF(Y14:Y34,"KV")=0,"",COUNTIF(Y14:Y34,"KV"))</f>
        <v/>
      </c>
      <c r="Y49" s="557"/>
      <c r="Z49" s="558"/>
      <c r="AA49" s="547" t="str">
        <f>IF(COUNTIF(AA$12:AA$39,"KV")+COUNTIF(SZAK!AA$10:AA$73,"KV")=0,"0",COUNTIF(AA$12:AA$39,"KV")+COUNTIF(SZAK!AA$10:AA$73,"KV"))</f>
        <v>0</v>
      </c>
      <c r="AB49" s="531"/>
      <c r="AC49" s="532"/>
      <c r="AD49" s="532"/>
      <c r="AE49" s="350">
        <f t="shared" si="9"/>
        <v>2</v>
      </c>
    </row>
    <row r="50" spans="1:31" s="33" customFormat="1" ht="15.75" x14ac:dyDescent="0.25">
      <c r="A50" s="274"/>
      <c r="B50" s="275"/>
      <c r="C50" s="552" t="s">
        <v>121</v>
      </c>
      <c r="D50" s="1142"/>
      <c r="E50" s="1143"/>
      <c r="F50" s="1144"/>
      <c r="G50" s="547" t="str">
        <f>IF(COUNTIF(G$12:G$39,"SZG")+COUNTIF(SZAK!G$10:G$73,"SZG")=0,"0",COUNTIF(G$12:G$39,"SZG")+COUNTIF(SZAK!G$10:G$73,"SZG"))</f>
        <v>0</v>
      </c>
      <c r="H50" s="559" t="str">
        <f>IF(COUNTIF(I14:I34,"SZG")=0,"",COUNTIF(I14:I34,"SZG"))</f>
        <v/>
      </c>
      <c r="I50" s="557"/>
      <c r="J50" s="558"/>
      <c r="K50" s="547" t="str">
        <f>IF(COUNTIF(K$12:K$39,"SZG")+COUNTIF(SZAK!K$10:K$73,"SZG")=0,"0",COUNTIF(K$12:K$39,"SZG")+COUNTIF(SZAK!K$10:K$73,"SZG"))</f>
        <v>0</v>
      </c>
      <c r="L50" s="559"/>
      <c r="M50" s="557"/>
      <c r="N50" s="558"/>
      <c r="O50" s="547">
        <v>1</v>
      </c>
      <c r="P50" s="559"/>
      <c r="Q50" s="557"/>
      <c r="R50" s="558"/>
      <c r="S50" s="547">
        <f>IF(COUNTIF(S$12:S$39,"SZG")+COUNTIF(SZAK!S$10:S$73,"SZG")=0,"0",COUNTIF(S$12:S$39,"SZG")+COUNTIF(SZAK!S$10:S$73,"SZG"))</f>
        <v>1</v>
      </c>
      <c r="T50" s="559" t="str">
        <f>IF(COUNTIF(U14:U34,"SZG")=0,"",COUNTIF(U14:U34,"SZG"))</f>
        <v/>
      </c>
      <c r="U50" s="557"/>
      <c r="V50" s="558"/>
      <c r="W50" s="547" t="str">
        <f>IF(COUNTIF(W$12:W$39,"SZG")+COUNTIF(SZAK!W$10:W$73,"SZG")=0,"0",COUNTIF(W$12:W$39,"SZG")+COUNTIF(SZAK!W$10:W$73,"SZG"))</f>
        <v>0</v>
      </c>
      <c r="X50" s="559" t="str">
        <f>IF(COUNTIF(Y14:Y34,"SZG")=0,"",COUNTIF(Y14:Y34,"SZG"))</f>
        <v/>
      </c>
      <c r="Y50" s="557"/>
      <c r="Z50" s="558"/>
      <c r="AA50" s="547" t="str">
        <f>IF(COUNTIF(AA$12:AA$39,"SZG")+COUNTIF(SZAK!AA$10:AA$73,"SZG")=0,"0",COUNTIF(AA$12:AA$39,"SZG")+COUNTIF(SZAK!AA$10:AA$73,"SZG"))</f>
        <v>0</v>
      </c>
      <c r="AB50" s="531"/>
      <c r="AC50" s="532"/>
      <c r="AD50" s="532"/>
      <c r="AE50" s="350">
        <f t="shared" si="9"/>
        <v>2</v>
      </c>
    </row>
    <row r="51" spans="1:31" s="33" customFormat="1" ht="15.75" x14ac:dyDescent="0.25">
      <c r="A51" s="274"/>
      <c r="B51" s="275"/>
      <c r="C51" s="552" t="s">
        <v>122</v>
      </c>
      <c r="D51" s="1142"/>
      <c r="E51" s="1143"/>
      <c r="F51" s="1144"/>
      <c r="G51" s="547" t="str">
        <f>IF(COUNTIF(G$12:G$39,"ZV")+COUNTIF(SZAK!G$10:G$73,"ZV")=0,"0",COUNTIF(G$12:G$39,"ZV")+COUNTIF(SZAK!G$10:G$73,"ZV"))</f>
        <v>0</v>
      </c>
      <c r="H51" s="559" t="str">
        <f>IF(COUNTIF(I14:I34,"ZV")=0,"",COUNTIF(I14:I34,"ZV"))</f>
        <v/>
      </c>
      <c r="I51" s="557"/>
      <c r="J51" s="558"/>
      <c r="K51" s="547" t="str">
        <f>IF(COUNTIF(K$12:K$39,"ZV")+COUNTIF(SZAK!K$10:K$73,"ZV")=0,"0",COUNTIF(K$12:K$39,"ZV")+COUNTIF(SZAK!K$10:K$73,"ZV"))</f>
        <v>0</v>
      </c>
      <c r="L51" s="559"/>
      <c r="M51" s="557"/>
      <c r="N51" s="558"/>
      <c r="O51" s="547">
        <f>IF(COUNTIF(O$12:O$39,"A")+COUNTIF(SZAK!O$10:O$73,"A")=0,"0",COUNTIF(O$12:O$39,"A")+COUNTIF(SZAK!O$10:O$73,"A"))</f>
        <v>2</v>
      </c>
      <c r="P51" s="559"/>
      <c r="Q51" s="557"/>
      <c r="R51" s="558"/>
      <c r="S51" s="547" t="str">
        <f>IF(COUNTIF(S$12:S$39,"ZV")+COUNTIF(SZAK!S$10:S$73,"ZV")=0,"0",COUNTIF(S$12:S$39,"ZV")+COUNTIF(SZAK!S$10:S$73,"ZV"))</f>
        <v>0</v>
      </c>
      <c r="T51" s="559" t="str">
        <f>IF(COUNTIF(U14:U34,"ZV")=0,"",COUNTIF(U14:U34,"ZV"))</f>
        <v/>
      </c>
      <c r="U51" s="557"/>
      <c r="V51" s="558"/>
      <c r="W51" s="547" t="str">
        <f>IF(COUNTIF(W$12:W$39,"ZV")+COUNTIF(SZAK!W$10:W$73,"ZV")=0,"0",COUNTIF(W$12:W$39,"ZV")+COUNTIF(SZAK!W$10:W$73,"ZV"))</f>
        <v>0</v>
      </c>
      <c r="X51" s="560" t="str">
        <f>IF(COUNTIF(Y14:Y34,"ZV")=0,"",COUNTIF(Y14:Y34,"ZV"))</f>
        <v/>
      </c>
      <c r="Y51" s="561"/>
      <c r="Z51" s="562"/>
      <c r="AA51" s="547">
        <f>IF(COUNTIF(AA$12:AA$39,"ZV")+COUNTIF(SZAK!AA$10:AA$73,"ZV")=0,"0",COUNTIF(AA$12:AA$39,"ZV")+COUNTIF(SZAK!AA$10:AA$73,"ZV"))</f>
        <v>3</v>
      </c>
      <c r="AB51" s="531"/>
      <c r="AC51" s="532"/>
      <c r="AD51" s="532"/>
      <c r="AE51" s="350">
        <f t="shared" si="9"/>
        <v>5</v>
      </c>
    </row>
    <row r="52" spans="1:31" s="681" customFormat="1" ht="13.5" thickBot="1" x14ac:dyDescent="0.25">
      <c r="A52" s="675"/>
      <c r="B52" s="676"/>
      <c r="C52" s="677" t="s">
        <v>22</v>
      </c>
      <c r="D52" s="678"/>
      <c r="E52" s="678"/>
      <c r="F52" s="679"/>
      <c r="G52" s="680">
        <f>SUM(G43:G51)</f>
        <v>2</v>
      </c>
      <c r="H52" s="678"/>
      <c r="I52" s="678"/>
      <c r="J52" s="679"/>
      <c r="K52" s="680">
        <f>SUM(K43:K51)</f>
        <v>4</v>
      </c>
      <c r="L52" s="678"/>
      <c r="M52" s="678"/>
      <c r="N52" s="679"/>
      <c r="O52" s="680">
        <f>SUM(O43:O51)</f>
        <v>17</v>
      </c>
      <c r="P52" s="678"/>
      <c r="Q52" s="678"/>
      <c r="R52" s="679"/>
      <c r="S52" s="680">
        <f>IF(SUM(S43:S51)=0,"",SUM(S43:S51))</f>
        <v>6</v>
      </c>
      <c r="T52" s="678"/>
      <c r="U52" s="678"/>
      <c r="V52" s="679"/>
      <c r="W52" s="680">
        <f>IF(SUM(W43:W51)=0,"",SUM(W43:W51))</f>
        <v>7</v>
      </c>
      <c r="X52" s="678"/>
      <c r="Y52" s="678"/>
      <c r="Z52" s="679"/>
      <c r="AA52" s="680">
        <f>IF(SUM(AA43:AA51)=0,"",SUM(AA43:AA51))</f>
        <v>13</v>
      </c>
      <c r="AB52" s="678"/>
      <c r="AC52" s="678"/>
      <c r="AD52" s="679"/>
      <c r="AE52" s="666">
        <f t="shared" ref="AE52" si="10">IF(SUM(G52:AA52)=0,"",SUM(G52:AA52))</f>
        <v>49</v>
      </c>
    </row>
    <row r="53" spans="1:31" s="667" customFormat="1" ht="16.5" thickTop="1" thickBot="1" x14ac:dyDescent="0.25">
      <c r="A53" s="670"/>
      <c r="B53" s="671"/>
      <c r="C53" s="672" t="s">
        <v>449</v>
      </c>
      <c r="D53" s="1182"/>
      <c r="E53" s="1183"/>
      <c r="F53" s="1183"/>
      <c r="G53" s="673">
        <f>SUM(SZAK!G87,G52)</f>
        <v>11</v>
      </c>
      <c r="H53" s="1182"/>
      <c r="I53" s="1183"/>
      <c r="J53" s="1183"/>
      <c r="K53" s="674">
        <f>SUM(SZAK!K87,K52)</f>
        <v>15</v>
      </c>
      <c r="L53" s="1183"/>
      <c r="M53" s="1183"/>
      <c r="N53" s="1183"/>
      <c r="O53" s="674">
        <f>SUM(SZAK!O87,O52)</f>
        <v>28</v>
      </c>
      <c r="P53" s="1182"/>
      <c r="Q53" s="1183"/>
      <c r="R53" s="1183"/>
      <c r="S53" s="674">
        <f>SUM(SZAK!S87,S52)</f>
        <v>16</v>
      </c>
      <c r="T53" s="1182"/>
      <c r="U53" s="1183"/>
      <c r="V53" s="1183"/>
      <c r="W53" s="674">
        <f>SUM(SZAK!W87,W52)</f>
        <v>17</v>
      </c>
      <c r="X53" s="1182"/>
      <c r="Y53" s="1183"/>
      <c r="Z53" s="1183"/>
      <c r="AA53" s="674">
        <f>SUM(SZAK!AA87,AA52)</f>
        <v>20</v>
      </c>
      <c r="AB53" s="668"/>
      <c r="AC53" s="668"/>
      <c r="AD53" s="668"/>
      <c r="AE53" s="669"/>
    </row>
    <row r="54" spans="1:31" ht="13.5" thickTop="1" x14ac:dyDescent="0.2">
      <c r="D54" s="535">
        <f>D41+E41</f>
        <v>410</v>
      </c>
      <c r="H54" s="682">
        <f>H41+I41</f>
        <v>438</v>
      </c>
      <c r="I54" s="587"/>
      <c r="J54" s="587"/>
      <c r="K54" s="587"/>
      <c r="L54" s="754">
        <f>L41+M41</f>
        <v>476</v>
      </c>
      <c r="M54" s="455"/>
      <c r="N54" s="455"/>
      <c r="O54" s="455"/>
      <c r="P54" s="682">
        <f>P41+Q36</f>
        <v>412</v>
      </c>
      <c r="Q54" s="455"/>
      <c r="R54" s="455"/>
      <c r="S54" s="455"/>
      <c r="T54" s="754">
        <f>T41+U41</f>
        <v>496</v>
      </c>
      <c r="U54" s="455"/>
      <c r="V54" s="587"/>
      <c r="W54" s="587"/>
      <c r="X54" s="682">
        <f>SUM(X36,Y36)</f>
        <v>334</v>
      </c>
      <c r="Y54" s="587"/>
    </row>
    <row r="56" spans="1:31" s="792" customFormat="1" ht="14.25" x14ac:dyDescent="0.2">
      <c r="C56" s="789" t="s">
        <v>472</v>
      </c>
      <c r="G56" s="793">
        <v>2</v>
      </c>
      <c r="H56" s="793"/>
      <c r="I56" s="793"/>
      <c r="J56" s="793"/>
      <c r="K56" s="793">
        <v>6</v>
      </c>
      <c r="L56" s="793"/>
      <c r="M56" s="793"/>
      <c r="N56" s="793"/>
      <c r="O56" s="793">
        <v>8</v>
      </c>
      <c r="P56" s="793"/>
      <c r="Q56" s="793"/>
      <c r="R56" s="793"/>
      <c r="S56" s="793">
        <v>7</v>
      </c>
      <c r="T56" s="793"/>
      <c r="U56" s="793"/>
      <c r="V56" s="793"/>
      <c r="W56" s="793">
        <v>8</v>
      </c>
      <c r="X56" s="793"/>
      <c r="Y56" s="793"/>
      <c r="Z56" s="793"/>
      <c r="AA56" s="793">
        <v>6</v>
      </c>
      <c r="AD56" s="423"/>
    </row>
  </sheetData>
  <protectedRanges>
    <protectedRange sqref="C42" name="Tartomány4"/>
    <protectedRange sqref="C52" name="Tartomány4_1"/>
    <protectedRange sqref="C34" name="Tartomány1_2_1_2_1_1"/>
    <protectedRange sqref="C51" name="Tartomány4_1_1_1"/>
    <protectedRange sqref="C23" name="Tartomány1_2_1_1_3"/>
    <protectedRange sqref="C16" name="Tartomány1_2_1_1_2_2"/>
    <protectedRange sqref="C22" name="Tartomány1_2_1_2"/>
    <protectedRange sqref="C33" name="Tartomány1_2_1_2_1_2_1"/>
  </protectedRanges>
  <mergeCells count="57">
    <mergeCell ref="D51:F51"/>
    <mergeCell ref="D50:F50"/>
    <mergeCell ref="D49:F49"/>
    <mergeCell ref="D48:F48"/>
    <mergeCell ref="D47:F47"/>
    <mergeCell ref="D46:F46"/>
    <mergeCell ref="D45:F45"/>
    <mergeCell ref="D44:F44"/>
    <mergeCell ref="D43:F43"/>
    <mergeCell ref="A40:C40"/>
    <mergeCell ref="A42:S42"/>
    <mergeCell ref="AD8:AD9"/>
    <mergeCell ref="AE8:AE9"/>
    <mergeCell ref="D26:S26"/>
    <mergeCell ref="T26:AA26"/>
    <mergeCell ref="AB26:AE26"/>
    <mergeCell ref="V8:V9"/>
    <mergeCell ref="W8:W9"/>
    <mergeCell ref="A1:AE1"/>
    <mergeCell ref="A2:AE2"/>
    <mergeCell ref="A3:AE3"/>
    <mergeCell ref="A4:AE4"/>
    <mergeCell ref="A5:AE5"/>
    <mergeCell ref="T6:AA6"/>
    <mergeCell ref="G8:G9"/>
    <mergeCell ref="A35:C35"/>
    <mergeCell ref="A6:A9"/>
    <mergeCell ref="B6:B9"/>
    <mergeCell ref="C6:C9"/>
    <mergeCell ref="AA8:AA9"/>
    <mergeCell ref="R8:R9"/>
    <mergeCell ref="S8:S9"/>
    <mergeCell ref="J8:J9"/>
    <mergeCell ref="K8:K9"/>
    <mergeCell ref="N8:N9"/>
    <mergeCell ref="AF6:AF9"/>
    <mergeCell ref="AG6:AG9"/>
    <mergeCell ref="D37:S37"/>
    <mergeCell ref="T37:AA37"/>
    <mergeCell ref="AB37:AE37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D6:S6"/>
    <mergeCell ref="Z8:Z9"/>
    <mergeCell ref="T53:V53"/>
    <mergeCell ref="X53:Z53"/>
    <mergeCell ref="D53:F53"/>
    <mergeCell ref="H53:J53"/>
    <mergeCell ref="L53:N53"/>
    <mergeCell ref="P53:R53"/>
  </mergeCells>
  <pageMargins left="0.25" right="0.25" top="0.75" bottom="0.75" header="0.3" footer="0.3"/>
  <pageSetup paperSize="8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57"/>
  <sheetViews>
    <sheetView topLeftCell="I3" zoomScale="91" zoomScaleNormal="91" workbookViewId="0">
      <selection activeCell="AG13" sqref="AG13"/>
    </sheetView>
  </sheetViews>
  <sheetFormatPr defaultRowHeight="12.75" x14ac:dyDescent="0.2"/>
  <cols>
    <col min="1" max="1" width="21.1640625" customWidth="1"/>
    <col min="3" max="3" width="53.6640625" customWidth="1"/>
    <col min="29" max="29" width="10.33203125" customWidth="1"/>
    <col min="31" max="31" width="11.6640625" customWidth="1"/>
    <col min="32" max="32" width="69.33203125" bestFit="1" customWidth="1"/>
    <col min="33" max="33" width="39.83203125" customWidth="1"/>
  </cols>
  <sheetData>
    <row r="1" spans="1:33" ht="22.5" x14ac:dyDescent="0.2">
      <c r="A1" s="1081" t="s">
        <v>13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  <c r="P1" s="1081"/>
      <c r="Q1" s="1081"/>
      <c r="R1" s="1081"/>
      <c r="S1" s="1081"/>
      <c r="T1" s="1081"/>
      <c r="U1" s="1081"/>
      <c r="V1" s="1081"/>
      <c r="W1" s="1081"/>
      <c r="X1" s="1081"/>
      <c r="Y1" s="1081"/>
      <c r="Z1" s="1081"/>
      <c r="AA1" s="1081"/>
      <c r="AB1" s="1081"/>
      <c r="AC1" s="1081"/>
      <c r="AD1" s="1081"/>
      <c r="AE1" s="1081"/>
    </row>
    <row r="2" spans="1:33" ht="22.5" x14ac:dyDescent="0.2">
      <c r="A2" s="1082" t="s">
        <v>95</v>
      </c>
      <c r="B2" s="1082"/>
      <c r="C2" s="1082"/>
      <c r="D2" s="1082"/>
      <c r="E2" s="1082"/>
      <c r="F2" s="1082"/>
      <c r="G2" s="1082"/>
      <c r="H2" s="1082"/>
      <c r="I2" s="1082"/>
      <c r="J2" s="1082"/>
      <c r="K2" s="1082"/>
      <c r="L2" s="1082"/>
      <c r="M2" s="1082"/>
      <c r="N2" s="1082"/>
      <c r="O2" s="1082"/>
      <c r="P2" s="1082"/>
      <c r="Q2" s="1082"/>
      <c r="R2" s="1082"/>
      <c r="S2" s="1082"/>
      <c r="T2" s="1082"/>
      <c r="U2" s="1082"/>
      <c r="V2" s="1082"/>
      <c r="W2" s="1082"/>
      <c r="X2" s="1082"/>
      <c r="Y2" s="1082"/>
      <c r="Z2" s="1082"/>
      <c r="AA2" s="1082"/>
      <c r="AB2" s="1082"/>
      <c r="AC2" s="1082"/>
      <c r="AD2" s="1082"/>
      <c r="AE2" s="1082"/>
    </row>
    <row r="3" spans="1:33" ht="22.5" x14ac:dyDescent="0.2">
      <c r="A3" s="1082" t="s">
        <v>143</v>
      </c>
      <c r="B3" s="1082"/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2"/>
      <c r="V3" s="1082"/>
      <c r="W3" s="1082"/>
      <c r="X3" s="1082"/>
      <c r="Y3" s="1082"/>
      <c r="Z3" s="1082"/>
      <c r="AA3" s="1082"/>
      <c r="AB3" s="1082"/>
      <c r="AC3" s="1082"/>
      <c r="AD3" s="1082"/>
      <c r="AE3" s="1082"/>
    </row>
    <row r="4" spans="1:33" ht="22.5" x14ac:dyDescent="0.2">
      <c r="A4" s="1082" t="s">
        <v>412</v>
      </c>
      <c r="B4" s="1082"/>
      <c r="C4" s="1082"/>
      <c r="D4" s="1082"/>
      <c r="E4" s="1082"/>
      <c r="F4" s="1082"/>
      <c r="G4" s="1082"/>
      <c r="H4" s="1082"/>
      <c r="I4" s="1082"/>
      <c r="J4" s="1082"/>
      <c r="K4" s="1082"/>
      <c r="L4" s="1082"/>
      <c r="M4" s="1082"/>
      <c r="N4" s="1082"/>
      <c r="O4" s="1082"/>
      <c r="P4" s="1082"/>
      <c r="Q4" s="1082"/>
      <c r="R4" s="1082"/>
      <c r="S4" s="1082"/>
      <c r="T4" s="1082"/>
      <c r="U4" s="1082"/>
      <c r="V4" s="1082"/>
      <c r="W4" s="1082"/>
      <c r="X4" s="1082"/>
      <c r="Y4" s="1082"/>
      <c r="Z4" s="1082"/>
      <c r="AA4" s="1082"/>
      <c r="AB4" s="1082"/>
      <c r="AC4" s="1082"/>
      <c r="AD4" s="1082"/>
      <c r="AE4" s="1082"/>
    </row>
    <row r="5" spans="1:33" ht="23.25" thickBot="1" x14ac:dyDescent="0.25">
      <c r="A5" s="1083" t="s">
        <v>413</v>
      </c>
      <c r="B5" s="1083"/>
      <c r="C5" s="1083"/>
      <c r="D5" s="1081"/>
      <c r="E5" s="1081"/>
      <c r="F5" s="1081"/>
      <c r="G5" s="1081"/>
      <c r="H5" s="1081"/>
      <c r="I5" s="1081"/>
      <c r="J5" s="1081"/>
      <c r="K5" s="1081"/>
      <c r="L5" s="1081"/>
      <c r="M5" s="1081"/>
      <c r="N5" s="1081"/>
      <c r="O5" s="1081"/>
      <c r="P5" s="1081"/>
      <c r="Q5" s="1081"/>
      <c r="R5" s="1081"/>
      <c r="S5" s="1081"/>
      <c r="T5" s="1081"/>
      <c r="U5" s="1081"/>
      <c r="V5" s="1081"/>
      <c r="W5" s="1081"/>
      <c r="X5" s="1081"/>
      <c r="Y5" s="1081"/>
      <c r="Z5" s="1081"/>
      <c r="AA5" s="1081"/>
      <c r="AB5" s="1083"/>
      <c r="AC5" s="1083"/>
      <c r="AD5" s="1083"/>
      <c r="AE5" s="1083"/>
    </row>
    <row r="6" spans="1:33" ht="14.25" thickTop="1" thickBot="1" x14ac:dyDescent="0.25">
      <c r="A6" s="1211" t="s">
        <v>10</v>
      </c>
      <c r="B6" s="1214" t="s">
        <v>11</v>
      </c>
      <c r="C6" s="1217" t="s">
        <v>12</v>
      </c>
      <c r="D6" s="1220"/>
      <c r="E6" s="1220"/>
      <c r="F6" s="1220"/>
      <c r="G6" s="1220"/>
      <c r="H6" s="1220"/>
      <c r="I6" s="1220"/>
      <c r="J6" s="1220"/>
      <c r="K6" s="1220"/>
      <c r="L6" s="1220"/>
      <c r="M6" s="1220"/>
      <c r="N6" s="1220"/>
      <c r="O6" s="1220"/>
      <c r="P6" s="1220"/>
      <c r="Q6" s="1220"/>
      <c r="R6" s="1220"/>
      <c r="S6" s="1220"/>
      <c r="T6" s="1220"/>
      <c r="U6" s="1220"/>
      <c r="V6" s="1220"/>
      <c r="W6" s="1220"/>
      <c r="X6" s="1220"/>
      <c r="Y6" s="1220"/>
      <c r="Z6" s="1220"/>
      <c r="AA6" s="1220"/>
      <c r="AB6" s="1131" t="s">
        <v>420</v>
      </c>
      <c r="AC6" s="1131"/>
      <c r="AD6" s="1131"/>
      <c r="AE6" s="1132"/>
      <c r="AF6" s="1208" t="s">
        <v>188</v>
      </c>
      <c r="AG6" s="1208" t="s">
        <v>189</v>
      </c>
    </row>
    <row r="7" spans="1:33" x14ac:dyDescent="0.2">
      <c r="A7" s="1212"/>
      <c r="B7" s="1215"/>
      <c r="C7" s="1218"/>
      <c r="D7" s="1223" t="s">
        <v>138</v>
      </c>
      <c r="E7" s="1223"/>
      <c r="F7" s="1223"/>
      <c r="G7" s="1224"/>
      <c r="H7" s="1223" t="s">
        <v>2</v>
      </c>
      <c r="I7" s="1223"/>
      <c r="J7" s="1223"/>
      <c r="K7" s="1225"/>
      <c r="L7" s="1223" t="s">
        <v>144</v>
      </c>
      <c r="M7" s="1223"/>
      <c r="N7" s="1223"/>
      <c r="O7" s="1224"/>
      <c r="P7" s="1223" t="s">
        <v>3</v>
      </c>
      <c r="Q7" s="1223"/>
      <c r="R7" s="1223"/>
      <c r="S7" s="1224"/>
      <c r="T7" s="1223" t="s">
        <v>139</v>
      </c>
      <c r="U7" s="1223"/>
      <c r="V7" s="1223"/>
      <c r="W7" s="1224"/>
      <c r="X7" s="1223" t="s">
        <v>140</v>
      </c>
      <c r="Y7" s="1223"/>
      <c r="Z7" s="1223"/>
      <c r="AA7" s="1224"/>
      <c r="AB7" s="1133"/>
      <c r="AC7" s="1133"/>
      <c r="AD7" s="1133"/>
      <c r="AE7" s="1134"/>
      <c r="AF7" s="1209"/>
      <c r="AG7" s="1210"/>
    </row>
    <row r="8" spans="1:33" x14ac:dyDescent="0.2">
      <c r="A8" s="1212"/>
      <c r="B8" s="1215"/>
      <c r="C8" s="1218"/>
      <c r="D8" s="11"/>
      <c r="E8" s="11"/>
      <c r="F8" s="1226" t="s">
        <v>9</v>
      </c>
      <c r="G8" s="1221" t="s">
        <v>123</v>
      </c>
      <c r="H8" s="11"/>
      <c r="I8" s="11"/>
      <c r="J8" s="1226" t="s">
        <v>9</v>
      </c>
      <c r="K8" s="1237" t="s">
        <v>123</v>
      </c>
      <c r="L8" s="11"/>
      <c r="M8" s="11"/>
      <c r="N8" s="1226" t="s">
        <v>9</v>
      </c>
      <c r="O8" s="1221" t="s">
        <v>123</v>
      </c>
      <c r="P8" s="11"/>
      <c r="Q8" s="11"/>
      <c r="R8" s="1226" t="s">
        <v>9</v>
      </c>
      <c r="S8" s="1235" t="s">
        <v>123</v>
      </c>
      <c r="T8" s="11"/>
      <c r="U8" s="11"/>
      <c r="V8" s="1226" t="s">
        <v>9</v>
      </c>
      <c r="W8" s="1221" t="s">
        <v>123</v>
      </c>
      <c r="X8" s="11"/>
      <c r="Y8" s="11"/>
      <c r="Z8" s="1226" t="s">
        <v>9</v>
      </c>
      <c r="AA8" s="1235" t="s">
        <v>123</v>
      </c>
      <c r="AB8" s="11"/>
      <c r="AC8" s="11"/>
      <c r="AD8" s="1226" t="s">
        <v>9</v>
      </c>
      <c r="AE8" s="1230" t="s">
        <v>106</v>
      </c>
      <c r="AF8" s="1209"/>
      <c r="AG8" s="1210"/>
    </row>
    <row r="9" spans="1:33" ht="57" thickBot="1" x14ac:dyDescent="0.25">
      <c r="A9" s="1213"/>
      <c r="B9" s="1216"/>
      <c r="C9" s="1219"/>
      <c r="D9" s="10" t="s">
        <v>124</v>
      </c>
      <c r="E9" s="10" t="s">
        <v>124</v>
      </c>
      <c r="F9" s="1227"/>
      <c r="G9" s="1222"/>
      <c r="H9" s="10" t="s">
        <v>124</v>
      </c>
      <c r="I9" s="10" t="s">
        <v>124</v>
      </c>
      <c r="J9" s="1227"/>
      <c r="K9" s="1238"/>
      <c r="L9" s="10" t="s">
        <v>124</v>
      </c>
      <c r="M9" s="10" t="s">
        <v>124</v>
      </c>
      <c r="N9" s="1227"/>
      <c r="O9" s="1222"/>
      <c r="P9" s="10" t="s">
        <v>124</v>
      </c>
      <c r="Q9" s="10" t="s">
        <v>124</v>
      </c>
      <c r="R9" s="1227"/>
      <c r="S9" s="1236"/>
      <c r="T9" s="10" t="s">
        <v>124</v>
      </c>
      <c r="U9" s="10" t="s">
        <v>124</v>
      </c>
      <c r="V9" s="1227"/>
      <c r="W9" s="1222"/>
      <c r="X9" s="10" t="s">
        <v>124</v>
      </c>
      <c r="Y9" s="10" t="s">
        <v>124</v>
      </c>
      <c r="Z9" s="1227"/>
      <c r="AA9" s="1236"/>
      <c r="AB9" s="10" t="s">
        <v>134</v>
      </c>
      <c r="AC9" s="10" t="s">
        <v>134</v>
      </c>
      <c r="AD9" s="1227"/>
      <c r="AE9" s="1231"/>
      <c r="AF9" s="1209"/>
      <c r="AG9" s="1210"/>
    </row>
    <row r="10" spans="1:33" s="395" customFormat="1" ht="16.5" thickBot="1" x14ac:dyDescent="0.25">
      <c r="A10" s="389"/>
      <c r="B10" s="390"/>
      <c r="C10" s="391" t="s">
        <v>23</v>
      </c>
      <c r="D10" s="392">
        <f>SZAK!D75</f>
        <v>182</v>
      </c>
      <c r="E10" s="392">
        <f>SZAK!E75</f>
        <v>228</v>
      </c>
      <c r="F10" s="392">
        <f>SZAK!F75</f>
        <v>27</v>
      </c>
      <c r="G10" s="393" t="s">
        <v>141</v>
      </c>
      <c r="H10" s="392">
        <f>SZAK!H75</f>
        <v>84</v>
      </c>
      <c r="I10" s="392">
        <f>SZAK!I75</f>
        <v>294</v>
      </c>
      <c r="J10" s="392">
        <f>SZAK!J75</f>
        <v>28</v>
      </c>
      <c r="K10" s="393" t="s">
        <v>141</v>
      </c>
      <c r="L10" s="392">
        <f>SZAK!L75</f>
        <v>98</v>
      </c>
      <c r="M10" s="392">
        <f>SZAK!M75</f>
        <v>266</v>
      </c>
      <c r="N10" s="392">
        <f>SZAK!N75</f>
        <v>24</v>
      </c>
      <c r="O10" s="393" t="s">
        <v>141</v>
      </c>
      <c r="P10" s="392">
        <f>SZAK!P75</f>
        <v>84</v>
      </c>
      <c r="Q10" s="392">
        <f>SZAK!Q75</f>
        <v>196</v>
      </c>
      <c r="R10" s="392">
        <f>SZAK!R75</f>
        <v>20</v>
      </c>
      <c r="S10" s="393" t="s">
        <v>141</v>
      </c>
      <c r="T10" s="392">
        <f>SZAK!T75</f>
        <v>112</v>
      </c>
      <c r="U10" s="392">
        <f>SZAK!U75</f>
        <v>224</v>
      </c>
      <c r="V10" s="392">
        <f>SZAK!V75</f>
        <v>24</v>
      </c>
      <c r="W10" s="393" t="s">
        <v>141</v>
      </c>
      <c r="X10" s="392">
        <f>SZAK!X75</f>
        <v>44</v>
      </c>
      <c r="Y10" s="392">
        <f>SZAK!Y75</f>
        <v>124</v>
      </c>
      <c r="Z10" s="392">
        <f>SZAK!Z75</f>
        <v>16</v>
      </c>
      <c r="AA10" s="393" t="s">
        <v>141</v>
      </c>
      <c r="AB10" s="392">
        <f>SUM(D10,H10,L10,P10,T10,X10)</f>
        <v>604</v>
      </c>
      <c r="AC10" s="392">
        <f>SUM(E10,I10,M10,Q10,U10,Y10)</f>
        <v>1332</v>
      </c>
      <c r="AD10" s="392">
        <f>SUM(F10,J10,N10,R10,V10,Z10)</f>
        <v>139</v>
      </c>
      <c r="AE10" s="394">
        <f>SUM(AB10,AC10)</f>
        <v>1936</v>
      </c>
      <c r="AF10" s="171"/>
      <c r="AG10" s="171"/>
    </row>
    <row r="11" spans="1:33" s="33" customFormat="1" ht="15.75" x14ac:dyDescent="0.2">
      <c r="A11" s="172" t="s">
        <v>2</v>
      </c>
      <c r="B11" s="173"/>
      <c r="C11" s="174" t="s">
        <v>415</v>
      </c>
      <c r="D11" s="175"/>
      <c r="E11" s="175"/>
      <c r="F11" s="176"/>
      <c r="G11" s="177"/>
      <c r="H11" s="175"/>
      <c r="I11" s="175"/>
      <c r="J11" s="176"/>
      <c r="K11" s="178"/>
      <c r="L11" s="175"/>
      <c r="M11" s="175"/>
      <c r="N11" s="176"/>
      <c r="O11" s="178"/>
      <c r="P11" s="175"/>
      <c r="Q11" s="175"/>
      <c r="R11" s="176"/>
      <c r="S11" s="179"/>
      <c r="T11" s="175"/>
      <c r="U11" s="175"/>
      <c r="V11" s="176"/>
      <c r="W11" s="180"/>
      <c r="X11" s="175"/>
      <c r="Y11" s="175"/>
      <c r="Z11" s="176"/>
      <c r="AA11" s="181"/>
      <c r="AB11" s="182"/>
      <c r="AC11" s="182"/>
      <c r="AD11" s="182"/>
      <c r="AE11" s="183"/>
      <c r="AF11" s="57"/>
      <c r="AG11" s="57"/>
    </row>
    <row r="12" spans="1:33" s="33" customFormat="1" x14ac:dyDescent="0.2">
      <c r="A12" s="707" t="s">
        <v>54</v>
      </c>
      <c r="B12" s="133" t="s">
        <v>79</v>
      </c>
      <c r="C12" s="605" t="s">
        <v>55</v>
      </c>
      <c r="D12" s="131"/>
      <c r="E12" s="131"/>
      <c r="F12" s="128"/>
      <c r="G12" s="704"/>
      <c r="H12" s="131"/>
      <c r="I12" s="131"/>
      <c r="J12" s="128"/>
      <c r="K12" s="130"/>
      <c r="L12" s="131"/>
      <c r="M12" s="131"/>
      <c r="N12" s="134"/>
      <c r="O12" s="135"/>
      <c r="P12" s="131"/>
      <c r="Q12" s="131"/>
      <c r="R12" s="723"/>
      <c r="S12" s="724"/>
      <c r="T12" s="725">
        <v>28</v>
      </c>
      <c r="U12" s="131"/>
      <c r="V12" s="128">
        <v>2</v>
      </c>
      <c r="W12" s="139" t="s">
        <v>1</v>
      </c>
      <c r="X12" s="131"/>
      <c r="Y12" s="131"/>
      <c r="Z12" s="128"/>
      <c r="AA12" s="135"/>
      <c r="AB12" s="118">
        <f t="shared" ref="AB12:AB23" si="0">SUM(D12,H12,L12,P12,T12,X12)</f>
        <v>28</v>
      </c>
      <c r="AC12" s="131">
        <f t="shared" ref="AC12:AC23" si="1">SUM(E12,I12,M12,Q12,U12,Y12)</f>
        <v>0</v>
      </c>
      <c r="AD12" s="118">
        <f t="shared" ref="AD12:AD23" si="2">SUM(F12,J12,N12,R12,V12,Z12)</f>
        <v>2</v>
      </c>
      <c r="AE12" s="132">
        <f t="shared" ref="AE12:AE23" si="3">SUM(AB12,AC12)</f>
        <v>28</v>
      </c>
      <c r="AF12" s="1014" t="s">
        <v>601</v>
      </c>
      <c r="AG12" s="81" t="s">
        <v>209</v>
      </c>
    </row>
    <row r="13" spans="1:33" s="727" customFormat="1" ht="15.75" customHeight="1" x14ac:dyDescent="0.2">
      <c r="A13" s="975" t="s">
        <v>606</v>
      </c>
      <c r="B13" s="133" t="s">
        <v>79</v>
      </c>
      <c r="C13" s="1072" t="s">
        <v>76</v>
      </c>
      <c r="D13" s="763"/>
      <c r="E13" s="764"/>
      <c r="F13" s="154"/>
      <c r="G13" s="155"/>
      <c r="H13" s="695"/>
      <c r="I13" s="764"/>
      <c r="J13" s="154"/>
      <c r="K13" s="627"/>
      <c r="L13" s="764"/>
      <c r="M13" s="764"/>
      <c r="N13" s="154"/>
      <c r="O13" s="142"/>
      <c r="P13" s="765"/>
      <c r="Q13" s="695"/>
      <c r="R13" s="154"/>
      <c r="S13" s="155"/>
      <c r="T13" s="695"/>
      <c r="U13" s="709"/>
      <c r="V13" s="134"/>
      <c r="W13" s="139"/>
      <c r="X13" s="1073">
        <v>2</v>
      </c>
      <c r="Y13" s="1073">
        <v>18</v>
      </c>
      <c r="Z13" s="128">
        <v>2</v>
      </c>
      <c r="AA13" s="142" t="s">
        <v>110</v>
      </c>
      <c r="AB13" s="572">
        <f t="shared" si="0"/>
        <v>2</v>
      </c>
      <c r="AC13" s="51">
        <f t="shared" si="1"/>
        <v>18</v>
      </c>
      <c r="AD13" s="118">
        <f t="shared" ref="AD13" si="4">IF(J13+F13+N13+R13+V13+Z13=0,"",J13+F13+N13+R13+V13+Z13)</f>
        <v>2</v>
      </c>
      <c r="AE13" s="132">
        <f t="shared" si="3"/>
        <v>20</v>
      </c>
      <c r="AF13" s="726" t="s">
        <v>473</v>
      </c>
      <c r="AG13" s="973" t="s">
        <v>654</v>
      </c>
    </row>
    <row r="14" spans="1:33" s="33" customFormat="1" x14ac:dyDescent="0.2">
      <c r="A14" s="141" t="s">
        <v>145</v>
      </c>
      <c r="B14" s="133" t="s">
        <v>79</v>
      </c>
      <c r="C14" s="728" t="s">
        <v>146</v>
      </c>
      <c r="D14" s="131" t="s">
        <v>108</v>
      </c>
      <c r="E14" s="131" t="s">
        <v>108</v>
      </c>
      <c r="F14" s="128"/>
      <c r="G14" s="704"/>
      <c r="H14" s="131" t="s">
        <v>108</v>
      </c>
      <c r="I14" s="131" t="s">
        <v>108</v>
      </c>
      <c r="J14" s="128"/>
      <c r="K14" s="130"/>
      <c r="L14" s="131" t="s">
        <v>108</v>
      </c>
      <c r="M14" s="131" t="s">
        <v>108</v>
      </c>
      <c r="N14" s="128"/>
      <c r="O14" s="135"/>
      <c r="P14" s="118">
        <v>42</v>
      </c>
      <c r="Q14" s="131">
        <v>28</v>
      </c>
      <c r="R14" s="128">
        <v>3</v>
      </c>
      <c r="S14" s="130" t="s">
        <v>128</v>
      </c>
      <c r="T14" s="131" t="s">
        <v>108</v>
      </c>
      <c r="U14" s="131" t="s">
        <v>108</v>
      </c>
      <c r="V14" s="128"/>
      <c r="W14" s="130"/>
      <c r="X14" s="131" t="s">
        <v>108</v>
      </c>
      <c r="Y14" s="131" t="s">
        <v>108</v>
      </c>
      <c r="Z14" s="128"/>
      <c r="AA14" s="129"/>
      <c r="AB14" s="118">
        <f t="shared" si="0"/>
        <v>42</v>
      </c>
      <c r="AC14" s="131">
        <f t="shared" si="1"/>
        <v>28</v>
      </c>
      <c r="AD14" s="118">
        <f t="shared" si="2"/>
        <v>3</v>
      </c>
      <c r="AE14" s="132">
        <f t="shared" si="3"/>
        <v>70</v>
      </c>
      <c r="AF14" s="44" t="s">
        <v>246</v>
      </c>
      <c r="AG14" s="81" t="s">
        <v>235</v>
      </c>
    </row>
    <row r="15" spans="1:33" s="33" customFormat="1" x14ac:dyDescent="0.2">
      <c r="A15" s="141" t="s">
        <v>147</v>
      </c>
      <c r="B15" s="133" t="s">
        <v>79</v>
      </c>
      <c r="C15" s="464" t="s">
        <v>148</v>
      </c>
      <c r="D15" s="131" t="s">
        <v>108</v>
      </c>
      <c r="E15" s="131" t="s">
        <v>108</v>
      </c>
      <c r="F15" s="128"/>
      <c r="G15" s="704"/>
      <c r="H15" s="131" t="s">
        <v>108</v>
      </c>
      <c r="I15" s="131" t="s">
        <v>108</v>
      </c>
      <c r="J15" s="128"/>
      <c r="K15" s="130"/>
      <c r="L15" s="131" t="s">
        <v>108</v>
      </c>
      <c r="M15" s="131" t="s">
        <v>108</v>
      </c>
      <c r="N15" s="128"/>
      <c r="O15" s="135"/>
      <c r="P15" s="118" t="s">
        <v>108</v>
      </c>
      <c r="Q15" s="131" t="s">
        <v>108</v>
      </c>
      <c r="R15" s="128"/>
      <c r="S15" s="130"/>
      <c r="T15" s="131">
        <v>14</v>
      </c>
      <c r="U15" s="131">
        <v>14</v>
      </c>
      <c r="V15" s="128">
        <v>2</v>
      </c>
      <c r="W15" s="130" t="s">
        <v>132</v>
      </c>
      <c r="X15" s="131" t="s">
        <v>108</v>
      </c>
      <c r="Y15" s="131" t="s">
        <v>108</v>
      </c>
      <c r="Z15" s="128"/>
      <c r="AA15" s="129"/>
      <c r="AB15" s="118">
        <f t="shared" si="0"/>
        <v>14</v>
      </c>
      <c r="AC15" s="131">
        <f t="shared" si="1"/>
        <v>14</v>
      </c>
      <c r="AD15" s="118">
        <f t="shared" si="2"/>
        <v>2</v>
      </c>
      <c r="AE15" s="132">
        <f t="shared" si="3"/>
        <v>28</v>
      </c>
      <c r="AF15" s="44" t="s">
        <v>246</v>
      </c>
      <c r="AG15" s="81" t="s">
        <v>235</v>
      </c>
    </row>
    <row r="16" spans="1:33" s="33" customFormat="1" x14ac:dyDescent="0.2">
      <c r="A16" s="141" t="s">
        <v>149</v>
      </c>
      <c r="B16" s="133" t="s">
        <v>79</v>
      </c>
      <c r="C16" s="464" t="s">
        <v>150</v>
      </c>
      <c r="D16" s="131" t="s">
        <v>108</v>
      </c>
      <c r="E16" s="131" t="s">
        <v>108</v>
      </c>
      <c r="F16" s="128"/>
      <c r="G16" s="704"/>
      <c r="H16" s="131" t="s">
        <v>108</v>
      </c>
      <c r="I16" s="131" t="s">
        <v>108</v>
      </c>
      <c r="J16" s="128"/>
      <c r="K16" s="130"/>
      <c r="L16" s="131" t="s">
        <v>108</v>
      </c>
      <c r="M16" s="131" t="s">
        <v>108</v>
      </c>
      <c r="N16" s="128"/>
      <c r="O16" s="135"/>
      <c r="P16" s="118" t="s">
        <v>108</v>
      </c>
      <c r="Q16" s="131" t="s">
        <v>108</v>
      </c>
      <c r="R16" s="128"/>
      <c r="S16" s="130"/>
      <c r="T16" s="131" t="s">
        <v>108</v>
      </c>
      <c r="U16" s="131" t="s">
        <v>108</v>
      </c>
      <c r="V16" s="128"/>
      <c r="W16" s="130"/>
      <c r="X16" s="131">
        <v>20</v>
      </c>
      <c r="Y16" s="131">
        <v>20</v>
      </c>
      <c r="Z16" s="128">
        <v>3</v>
      </c>
      <c r="AA16" s="129" t="s">
        <v>128</v>
      </c>
      <c r="AB16" s="118">
        <f t="shared" si="0"/>
        <v>20</v>
      </c>
      <c r="AC16" s="131">
        <f t="shared" si="1"/>
        <v>20</v>
      </c>
      <c r="AD16" s="118">
        <f t="shared" si="2"/>
        <v>3</v>
      </c>
      <c r="AE16" s="132">
        <f t="shared" si="3"/>
        <v>40</v>
      </c>
      <c r="AF16" s="44" t="s">
        <v>246</v>
      </c>
      <c r="AG16" s="81" t="s">
        <v>235</v>
      </c>
    </row>
    <row r="17" spans="1:34" s="33" customFormat="1" x14ac:dyDescent="0.2">
      <c r="A17" s="141" t="s">
        <v>151</v>
      </c>
      <c r="B17" s="133" t="s">
        <v>79</v>
      </c>
      <c r="C17" s="464" t="s">
        <v>152</v>
      </c>
      <c r="D17" s="131" t="s">
        <v>108</v>
      </c>
      <c r="E17" s="131" t="s">
        <v>108</v>
      </c>
      <c r="F17" s="128"/>
      <c r="G17" s="704"/>
      <c r="H17" s="131">
        <v>28</v>
      </c>
      <c r="I17" s="131">
        <v>28</v>
      </c>
      <c r="J17" s="128">
        <v>4</v>
      </c>
      <c r="K17" s="130" t="s">
        <v>128</v>
      </c>
      <c r="L17" s="131" t="s">
        <v>108</v>
      </c>
      <c r="M17" s="131" t="s">
        <v>108</v>
      </c>
      <c r="N17" s="128"/>
      <c r="O17" s="135"/>
      <c r="P17" s="118"/>
      <c r="Q17" s="131"/>
      <c r="R17" s="128"/>
      <c r="S17" s="130"/>
      <c r="T17" s="131" t="s">
        <v>108</v>
      </c>
      <c r="U17" s="131" t="s">
        <v>108</v>
      </c>
      <c r="V17" s="128"/>
      <c r="W17" s="130"/>
      <c r="X17" s="131" t="s">
        <v>108</v>
      </c>
      <c r="Y17" s="131" t="s">
        <v>108</v>
      </c>
      <c r="Z17" s="128"/>
      <c r="AA17" s="129"/>
      <c r="AB17" s="118">
        <f t="shared" si="0"/>
        <v>28</v>
      </c>
      <c r="AC17" s="131">
        <f t="shared" si="1"/>
        <v>28</v>
      </c>
      <c r="AD17" s="118">
        <f t="shared" si="2"/>
        <v>4</v>
      </c>
      <c r="AE17" s="132">
        <f t="shared" si="3"/>
        <v>56</v>
      </c>
      <c r="AF17" s="44" t="s">
        <v>246</v>
      </c>
      <c r="AG17" s="81" t="s">
        <v>216</v>
      </c>
    </row>
    <row r="18" spans="1:34" s="33" customFormat="1" x14ac:dyDescent="0.2">
      <c r="A18" s="141" t="s">
        <v>230</v>
      </c>
      <c r="B18" s="133" t="s">
        <v>79</v>
      </c>
      <c r="C18" s="464" t="s">
        <v>153</v>
      </c>
      <c r="D18" s="131" t="s">
        <v>108</v>
      </c>
      <c r="E18" s="131" t="s">
        <v>108</v>
      </c>
      <c r="F18" s="128"/>
      <c r="G18" s="704"/>
      <c r="H18" s="131" t="s">
        <v>108</v>
      </c>
      <c r="I18" s="131"/>
      <c r="J18" s="128"/>
      <c r="K18" s="130"/>
      <c r="L18" s="131">
        <v>28</v>
      </c>
      <c r="M18" s="131">
        <v>28</v>
      </c>
      <c r="N18" s="128">
        <v>4</v>
      </c>
      <c r="O18" s="135" t="s">
        <v>132</v>
      </c>
      <c r="P18" s="118" t="s">
        <v>108</v>
      </c>
      <c r="Q18" s="131" t="s">
        <v>108</v>
      </c>
      <c r="R18" s="128"/>
      <c r="S18" s="130"/>
      <c r="T18" s="131"/>
      <c r="U18" s="131"/>
      <c r="V18" s="128"/>
      <c r="W18" s="130"/>
      <c r="X18" s="131" t="s">
        <v>108</v>
      </c>
      <c r="Y18" s="131" t="s">
        <v>108</v>
      </c>
      <c r="Z18" s="128"/>
      <c r="AA18" s="129"/>
      <c r="AB18" s="118">
        <f t="shared" si="0"/>
        <v>28</v>
      </c>
      <c r="AC18" s="131">
        <f t="shared" si="1"/>
        <v>28</v>
      </c>
      <c r="AD18" s="118">
        <f t="shared" si="2"/>
        <v>4</v>
      </c>
      <c r="AE18" s="132">
        <f t="shared" si="3"/>
        <v>56</v>
      </c>
      <c r="AF18" s="44" t="s">
        <v>246</v>
      </c>
      <c r="AG18" s="81" t="s">
        <v>216</v>
      </c>
    </row>
    <row r="19" spans="1:34" s="33" customFormat="1" x14ac:dyDescent="0.2">
      <c r="A19" s="124" t="s">
        <v>231</v>
      </c>
      <c r="B19" s="133" t="s">
        <v>79</v>
      </c>
      <c r="C19" s="729" t="s">
        <v>154</v>
      </c>
      <c r="D19" s="131"/>
      <c r="E19" s="131" t="s">
        <v>108</v>
      </c>
      <c r="F19" s="128"/>
      <c r="G19" s="704"/>
      <c r="H19" s="131" t="s">
        <v>108</v>
      </c>
      <c r="I19" s="131" t="s">
        <v>108</v>
      </c>
      <c r="J19" s="128"/>
      <c r="K19" s="130"/>
      <c r="L19" s="131" t="s">
        <v>108</v>
      </c>
      <c r="M19" s="131" t="s">
        <v>108</v>
      </c>
      <c r="N19" s="128"/>
      <c r="O19" s="135"/>
      <c r="P19" s="118">
        <v>28</v>
      </c>
      <c r="Q19" s="131">
        <v>42</v>
      </c>
      <c r="R19" s="128">
        <v>2</v>
      </c>
      <c r="S19" s="130" t="s">
        <v>128</v>
      </c>
      <c r="T19" s="131" t="s">
        <v>108</v>
      </c>
      <c r="U19" s="131" t="s">
        <v>108</v>
      </c>
      <c r="V19" s="128"/>
      <c r="W19" s="130"/>
      <c r="X19" s="131"/>
      <c r="Y19" s="131"/>
      <c r="Z19" s="128"/>
      <c r="AA19" s="129"/>
      <c r="AB19" s="118">
        <f t="shared" si="0"/>
        <v>28</v>
      </c>
      <c r="AC19" s="131">
        <f t="shared" si="1"/>
        <v>42</v>
      </c>
      <c r="AD19" s="118">
        <f t="shared" si="2"/>
        <v>2</v>
      </c>
      <c r="AE19" s="132">
        <f t="shared" si="3"/>
        <v>70</v>
      </c>
      <c r="AF19" s="44" t="s">
        <v>246</v>
      </c>
      <c r="AG19" s="81" t="s">
        <v>216</v>
      </c>
    </row>
    <row r="20" spans="1:34" s="33" customFormat="1" x14ac:dyDescent="0.2">
      <c r="A20" s="730" t="s">
        <v>249</v>
      </c>
      <c r="B20" s="46" t="s">
        <v>79</v>
      </c>
      <c r="C20" s="731" t="s">
        <v>251</v>
      </c>
      <c r="D20" s="50"/>
      <c r="E20" s="50"/>
      <c r="F20" s="154"/>
      <c r="G20" s="142"/>
      <c r="H20" s="50"/>
      <c r="I20" s="50"/>
      <c r="J20" s="154"/>
      <c r="K20" s="627"/>
      <c r="L20" s="50"/>
      <c r="M20" s="50"/>
      <c r="N20" s="154"/>
      <c r="O20" s="137"/>
      <c r="P20" s="51"/>
      <c r="Q20" s="50"/>
      <c r="R20" s="154"/>
      <c r="S20" s="627"/>
      <c r="T20" s="50">
        <v>14</v>
      </c>
      <c r="U20" s="50">
        <v>14</v>
      </c>
      <c r="V20" s="154">
        <v>2</v>
      </c>
      <c r="W20" s="627" t="s">
        <v>128</v>
      </c>
      <c r="X20" s="50"/>
      <c r="Y20" s="50"/>
      <c r="Z20" s="154"/>
      <c r="AA20" s="155"/>
      <c r="AB20" s="118">
        <f t="shared" si="0"/>
        <v>14</v>
      </c>
      <c r="AC20" s="131">
        <f t="shared" si="1"/>
        <v>14</v>
      </c>
      <c r="AD20" s="118">
        <f t="shared" si="2"/>
        <v>2</v>
      </c>
      <c r="AE20" s="132">
        <f t="shared" si="3"/>
        <v>28</v>
      </c>
      <c r="AF20" s="44" t="s">
        <v>246</v>
      </c>
      <c r="AG20" s="55" t="s">
        <v>227</v>
      </c>
    </row>
    <row r="21" spans="1:34" s="33" customFormat="1" x14ac:dyDescent="0.2">
      <c r="A21" s="730" t="s">
        <v>250</v>
      </c>
      <c r="B21" s="52" t="s">
        <v>79</v>
      </c>
      <c r="C21" s="731" t="s">
        <v>252</v>
      </c>
      <c r="D21" s="50"/>
      <c r="E21" s="50"/>
      <c r="F21" s="154"/>
      <c r="G21" s="142"/>
      <c r="H21" s="50"/>
      <c r="I21" s="50"/>
      <c r="J21" s="154"/>
      <c r="K21" s="627"/>
      <c r="L21" s="50"/>
      <c r="M21" s="50"/>
      <c r="N21" s="154"/>
      <c r="O21" s="137"/>
      <c r="P21" s="51"/>
      <c r="Q21" s="50"/>
      <c r="R21" s="154"/>
      <c r="S21" s="627"/>
      <c r="T21" s="50"/>
      <c r="U21" s="50"/>
      <c r="V21" s="154"/>
      <c r="W21" s="627"/>
      <c r="X21" s="50">
        <v>20</v>
      </c>
      <c r="Y21" s="50">
        <v>20</v>
      </c>
      <c r="Z21" s="154">
        <v>3</v>
      </c>
      <c r="AA21" s="155" t="s">
        <v>128</v>
      </c>
      <c r="AB21" s="118">
        <f t="shared" si="0"/>
        <v>20</v>
      </c>
      <c r="AC21" s="131">
        <f t="shared" si="1"/>
        <v>20</v>
      </c>
      <c r="AD21" s="118">
        <f t="shared" si="2"/>
        <v>3</v>
      </c>
      <c r="AE21" s="132">
        <f t="shared" si="3"/>
        <v>40</v>
      </c>
      <c r="AF21" s="44" t="s">
        <v>246</v>
      </c>
      <c r="AG21" s="55" t="s">
        <v>227</v>
      </c>
    </row>
    <row r="22" spans="1:34" s="33" customFormat="1" ht="25.5" x14ac:dyDescent="0.2">
      <c r="A22" s="730" t="s">
        <v>254</v>
      </c>
      <c r="B22" s="46" t="s">
        <v>79</v>
      </c>
      <c r="C22" s="732" t="s">
        <v>253</v>
      </c>
      <c r="D22" s="50"/>
      <c r="E22" s="50"/>
      <c r="F22" s="154"/>
      <c r="G22" s="142"/>
      <c r="H22" s="50"/>
      <c r="I22" s="50"/>
      <c r="J22" s="154"/>
      <c r="K22" s="627"/>
      <c r="L22" s="50"/>
      <c r="M22" s="50"/>
      <c r="N22" s="154"/>
      <c r="O22" s="137"/>
      <c r="P22" s="51"/>
      <c r="Q22" s="50"/>
      <c r="R22" s="154"/>
      <c r="S22" s="627"/>
      <c r="T22" s="50"/>
      <c r="U22" s="50"/>
      <c r="V22" s="154"/>
      <c r="W22" s="627"/>
      <c r="X22" s="50">
        <v>20</v>
      </c>
      <c r="Y22" s="50"/>
      <c r="Z22" s="154">
        <v>2</v>
      </c>
      <c r="AA22" s="155" t="s">
        <v>110</v>
      </c>
      <c r="AB22" s="118">
        <f t="shared" si="0"/>
        <v>20</v>
      </c>
      <c r="AC22" s="131">
        <f t="shared" si="1"/>
        <v>0</v>
      </c>
      <c r="AD22" s="118">
        <f t="shared" si="2"/>
        <v>2</v>
      </c>
      <c r="AE22" s="132">
        <f t="shared" si="3"/>
        <v>20</v>
      </c>
      <c r="AF22" s="44" t="s">
        <v>246</v>
      </c>
      <c r="AG22" s="55" t="s">
        <v>255</v>
      </c>
    </row>
    <row r="23" spans="1:34" s="33" customFormat="1" x14ac:dyDescent="0.2">
      <c r="A23" s="510" t="s">
        <v>155</v>
      </c>
      <c r="B23" s="733" t="s">
        <v>79</v>
      </c>
      <c r="C23" s="466" t="s">
        <v>156</v>
      </c>
      <c r="D23" s="131" t="s">
        <v>108</v>
      </c>
      <c r="E23" s="131" t="s">
        <v>108</v>
      </c>
      <c r="F23" s="128"/>
      <c r="G23" s="704"/>
      <c r="H23" s="131" t="s">
        <v>108</v>
      </c>
      <c r="I23" s="131" t="s">
        <v>108</v>
      </c>
      <c r="J23" s="128"/>
      <c r="K23" s="130"/>
      <c r="L23" s="131" t="s">
        <v>108</v>
      </c>
      <c r="M23" s="131" t="s">
        <v>108</v>
      </c>
      <c r="N23" s="128"/>
      <c r="O23" s="135"/>
      <c r="P23" s="118" t="s">
        <v>108</v>
      </c>
      <c r="Q23" s="131" t="s">
        <v>108</v>
      </c>
      <c r="R23" s="128"/>
      <c r="S23" s="130"/>
      <c r="T23" s="131">
        <v>14</v>
      </c>
      <c r="U23" s="131">
        <v>14</v>
      </c>
      <c r="V23" s="128">
        <v>2</v>
      </c>
      <c r="W23" s="130" t="s">
        <v>1</v>
      </c>
      <c r="X23" s="131" t="s">
        <v>108</v>
      </c>
      <c r="Y23" s="131" t="s">
        <v>108</v>
      </c>
      <c r="Z23" s="128"/>
      <c r="AA23" s="129"/>
      <c r="AB23" s="118">
        <f t="shared" si="0"/>
        <v>14</v>
      </c>
      <c r="AC23" s="131">
        <f t="shared" si="1"/>
        <v>14</v>
      </c>
      <c r="AD23" s="118">
        <f t="shared" si="2"/>
        <v>2</v>
      </c>
      <c r="AE23" s="132">
        <f t="shared" si="3"/>
        <v>28</v>
      </c>
      <c r="AF23" s="44" t="s">
        <v>246</v>
      </c>
      <c r="AG23" s="81" t="s">
        <v>255</v>
      </c>
    </row>
    <row r="24" spans="1:34" s="681" customFormat="1" x14ac:dyDescent="0.2">
      <c r="A24" s="734" t="s">
        <v>232</v>
      </c>
      <c r="B24" s="133" t="s">
        <v>79</v>
      </c>
      <c r="C24" s="466" t="s">
        <v>157</v>
      </c>
      <c r="D24" s="131" t="s">
        <v>108</v>
      </c>
      <c r="E24" s="131" t="s">
        <v>108</v>
      </c>
      <c r="F24" s="128"/>
      <c r="G24" s="704"/>
      <c r="H24" s="131" t="s">
        <v>108</v>
      </c>
      <c r="I24" s="131" t="s">
        <v>108</v>
      </c>
      <c r="J24" s="128"/>
      <c r="K24" s="130"/>
      <c r="L24" s="131" t="s">
        <v>108</v>
      </c>
      <c r="M24" s="131" t="s">
        <v>108</v>
      </c>
      <c r="N24" s="128"/>
      <c r="O24" s="735"/>
      <c r="P24" s="118" t="s">
        <v>108</v>
      </c>
      <c r="Q24" s="131" t="s">
        <v>108</v>
      </c>
      <c r="R24" s="128"/>
      <c r="S24" s="130"/>
      <c r="T24" s="131" t="s">
        <v>108</v>
      </c>
      <c r="U24" s="131" t="s">
        <v>108</v>
      </c>
      <c r="V24" s="128"/>
      <c r="W24" s="130"/>
      <c r="X24" s="131">
        <v>20</v>
      </c>
      <c r="Y24" s="131">
        <v>20</v>
      </c>
      <c r="Z24" s="128">
        <v>2</v>
      </c>
      <c r="AA24" s="129" t="s">
        <v>1</v>
      </c>
      <c r="AB24" s="118">
        <f t="shared" ref="AB24" si="5">SUM(D24,H24,L24,P24,T24,X24)</f>
        <v>20</v>
      </c>
      <c r="AC24" s="131">
        <f t="shared" ref="AC24" si="6">SUM(E24,I24,M24,Q24,U24,Y24)</f>
        <v>20</v>
      </c>
      <c r="AD24" s="118">
        <f t="shared" ref="AD24" si="7">SUM(F24,J24,N24,R24,V24,Z24)</f>
        <v>2</v>
      </c>
      <c r="AE24" s="132">
        <f t="shared" ref="AE24" si="8">SUM(AB24,AC24)</f>
        <v>40</v>
      </c>
      <c r="AF24" s="44" t="s">
        <v>246</v>
      </c>
      <c r="AG24" s="81" t="s">
        <v>255</v>
      </c>
    </row>
    <row r="25" spans="1:34" s="33" customFormat="1" ht="16.5" thickBot="1" x14ac:dyDescent="0.25">
      <c r="A25" s="58"/>
      <c r="B25" s="184"/>
      <c r="C25" s="292" t="s">
        <v>414</v>
      </c>
      <c r="D25" s="187">
        <f>SUM(D12:D24)</f>
        <v>0</v>
      </c>
      <c r="E25" s="187">
        <f>SUM(E12:E24)</f>
        <v>0</v>
      </c>
      <c r="F25" s="187">
        <f>SUM(F12:F24)</f>
        <v>0</v>
      </c>
      <c r="G25" s="188" t="s">
        <v>18</v>
      </c>
      <c r="H25" s="187">
        <f>SUM(H12:H24)</f>
        <v>28</v>
      </c>
      <c r="I25" s="187">
        <f>SUM(I12:I24)</f>
        <v>28</v>
      </c>
      <c r="J25" s="187">
        <f>SUM(J12:J24)</f>
        <v>4</v>
      </c>
      <c r="K25" s="188" t="s">
        <v>18</v>
      </c>
      <c r="L25" s="187">
        <f>SUM(L12:L24)</f>
        <v>28</v>
      </c>
      <c r="M25" s="187">
        <f>SUM(M12:M24)</f>
        <v>28</v>
      </c>
      <c r="N25" s="187">
        <f>SUM(N12:N24)</f>
        <v>4</v>
      </c>
      <c r="O25" s="188" t="s">
        <v>18</v>
      </c>
      <c r="P25" s="187">
        <f>SUM(P12:P24)</f>
        <v>70</v>
      </c>
      <c r="Q25" s="187">
        <f>SUM(Q12:Q24)</f>
        <v>70</v>
      </c>
      <c r="R25" s="187">
        <f>SUM(R12:R24)</f>
        <v>5</v>
      </c>
      <c r="S25" s="188" t="s">
        <v>18</v>
      </c>
      <c r="T25" s="187">
        <f>SUM(T12:T24)</f>
        <v>70</v>
      </c>
      <c r="U25" s="187">
        <f>SUM(U12:U24)</f>
        <v>42</v>
      </c>
      <c r="V25" s="187">
        <f>SUM(V12:V24)</f>
        <v>8</v>
      </c>
      <c r="W25" s="188" t="s">
        <v>18</v>
      </c>
      <c r="X25" s="187">
        <f>SUM(X12:X24)</f>
        <v>82</v>
      </c>
      <c r="Y25" s="187">
        <f>SUM(Y12:Y24)</f>
        <v>78</v>
      </c>
      <c r="Z25" s="187">
        <f>SUM(Z12:Z24)</f>
        <v>12</v>
      </c>
      <c r="AA25" s="188" t="s">
        <v>18</v>
      </c>
      <c r="AB25" s="189">
        <f>SUM(AB12:AB24)</f>
        <v>278</v>
      </c>
      <c r="AC25" s="187">
        <f>SUM(AC12:AC24)</f>
        <v>246</v>
      </c>
      <c r="AD25" s="192">
        <f>SUM(AD12:AD24)</f>
        <v>33</v>
      </c>
      <c r="AE25" s="187">
        <f>SUM(AE12:AE24)</f>
        <v>524</v>
      </c>
      <c r="AF25" s="193"/>
      <c r="AG25" s="193"/>
      <c r="AH25" s="413"/>
    </row>
    <row r="26" spans="1:34" s="33" customFormat="1" ht="16.5" thickBot="1" x14ac:dyDescent="0.25">
      <c r="A26" s="194"/>
      <c r="B26" s="195"/>
      <c r="C26" s="167" t="s">
        <v>133</v>
      </c>
      <c r="D26" s="281">
        <f>D10+D25</f>
        <v>182</v>
      </c>
      <c r="E26" s="281">
        <f>E10+E25</f>
        <v>228</v>
      </c>
      <c r="F26" s="281">
        <f>F10+F25</f>
        <v>27</v>
      </c>
      <c r="G26" s="293" t="s">
        <v>18</v>
      </c>
      <c r="H26" s="281">
        <f>H10+H25</f>
        <v>112</v>
      </c>
      <c r="I26" s="281">
        <f>I10+I25</f>
        <v>322</v>
      </c>
      <c r="J26" s="281">
        <f>J10+J25</f>
        <v>32</v>
      </c>
      <c r="K26" s="293" t="s">
        <v>18</v>
      </c>
      <c r="L26" s="281">
        <f>L10+L25</f>
        <v>126</v>
      </c>
      <c r="M26" s="281">
        <f>M10+M25</f>
        <v>294</v>
      </c>
      <c r="N26" s="281">
        <f>N10+N25</f>
        <v>28</v>
      </c>
      <c r="O26" s="293" t="s">
        <v>18</v>
      </c>
      <c r="P26" s="281">
        <f>P10+P25</f>
        <v>154</v>
      </c>
      <c r="Q26" s="281">
        <f>Q10+Q25</f>
        <v>266</v>
      </c>
      <c r="R26" s="281">
        <f>R10+R25</f>
        <v>25</v>
      </c>
      <c r="S26" s="293" t="s">
        <v>18</v>
      </c>
      <c r="T26" s="281">
        <f>T10+T25</f>
        <v>182</v>
      </c>
      <c r="U26" s="281">
        <f>U10+U25</f>
        <v>266</v>
      </c>
      <c r="V26" s="281">
        <f>V10+V25</f>
        <v>32</v>
      </c>
      <c r="W26" s="293" t="s">
        <v>18</v>
      </c>
      <c r="X26" s="281">
        <f>X10+X25</f>
        <v>126</v>
      </c>
      <c r="Y26" s="281">
        <f>Y10+Y25</f>
        <v>202</v>
      </c>
      <c r="Z26" s="281">
        <f>Z10+Z25</f>
        <v>28</v>
      </c>
      <c r="AA26" s="293" t="s">
        <v>18</v>
      </c>
      <c r="AB26" s="202">
        <f>AB10+AB25</f>
        <v>882</v>
      </c>
      <c r="AC26" s="201">
        <f>AC10+AC25</f>
        <v>1578</v>
      </c>
      <c r="AD26" s="291">
        <f>AD10+AD25</f>
        <v>172</v>
      </c>
      <c r="AE26" s="202">
        <f>AE10+AE25</f>
        <v>2460</v>
      </c>
      <c r="AF26" s="193"/>
      <c r="AG26" s="193"/>
      <c r="AH26" s="413"/>
    </row>
    <row r="27" spans="1:34" s="33" customFormat="1" ht="15" x14ac:dyDescent="0.2">
      <c r="A27" s="294"/>
      <c r="B27" s="295"/>
      <c r="C27" s="296" t="s">
        <v>5</v>
      </c>
      <c r="D27" s="1232"/>
      <c r="E27" s="1232"/>
      <c r="F27" s="1232"/>
      <c r="G27" s="1232"/>
      <c r="H27" s="1232"/>
      <c r="I27" s="1232"/>
      <c r="J27" s="1232"/>
      <c r="K27" s="1232"/>
      <c r="L27" s="1232"/>
      <c r="M27" s="1232"/>
      <c r="N27" s="1232"/>
      <c r="O27" s="1232"/>
      <c r="P27" s="1232"/>
      <c r="Q27" s="1232"/>
      <c r="R27" s="1232"/>
      <c r="S27" s="1232"/>
      <c r="T27" s="1232"/>
      <c r="U27" s="1232"/>
      <c r="V27" s="1232"/>
      <c r="W27" s="1232"/>
      <c r="X27" s="1232"/>
      <c r="Y27" s="1232"/>
      <c r="Z27" s="1232"/>
      <c r="AA27" s="1232"/>
      <c r="AB27" s="1232"/>
      <c r="AC27" s="1232"/>
      <c r="AD27" s="1233"/>
      <c r="AE27" s="1234"/>
      <c r="AF27" s="208"/>
      <c r="AG27" s="414"/>
      <c r="AH27" s="413"/>
    </row>
    <row r="28" spans="1:34" s="33" customFormat="1" x14ac:dyDescent="0.2">
      <c r="A28" s="124" t="s">
        <v>103</v>
      </c>
      <c r="B28" s="133" t="s">
        <v>463</v>
      </c>
      <c r="C28" s="147" t="s">
        <v>80</v>
      </c>
      <c r="D28" s="590" t="s">
        <v>108</v>
      </c>
      <c r="E28" s="590" t="s">
        <v>108</v>
      </c>
      <c r="F28" s="645" t="s">
        <v>18</v>
      </c>
      <c r="G28" s="150"/>
      <c r="H28" s="590" t="s">
        <v>108</v>
      </c>
      <c r="I28" s="590" t="s">
        <v>108</v>
      </c>
      <c r="J28" s="645" t="s">
        <v>18</v>
      </c>
      <c r="K28" s="150"/>
      <c r="L28" s="590" t="s">
        <v>108</v>
      </c>
      <c r="M28" s="590" t="s">
        <v>108</v>
      </c>
      <c r="N28" s="645" t="s">
        <v>18</v>
      </c>
      <c r="O28" s="150" t="s">
        <v>135</v>
      </c>
      <c r="P28" s="590" t="s">
        <v>108</v>
      </c>
      <c r="Q28" s="590" t="s">
        <v>108</v>
      </c>
      <c r="R28" s="645" t="s">
        <v>18</v>
      </c>
      <c r="S28" s="150"/>
      <c r="T28" s="590" t="s">
        <v>108</v>
      </c>
      <c r="U28" s="590" t="s">
        <v>108</v>
      </c>
      <c r="V28" s="645" t="s">
        <v>18</v>
      </c>
      <c r="W28" s="150"/>
      <c r="X28" s="590" t="s">
        <v>108</v>
      </c>
      <c r="Y28" s="590" t="s">
        <v>108</v>
      </c>
      <c r="Z28" s="645" t="s">
        <v>18</v>
      </c>
      <c r="AA28" s="511"/>
      <c r="AB28" s="131">
        <f t="shared" ref="AB28:AB35" si="9">SUM(D28,H28,L28,P28,T28,X28)</f>
        <v>0</v>
      </c>
      <c r="AC28" s="131">
        <f t="shared" ref="AC28:AC35" si="10">SUM(E28,I28,M28,Q28,U28,Y28)</f>
        <v>0</v>
      </c>
      <c r="AD28" s="117" t="s">
        <v>18</v>
      </c>
      <c r="AE28" s="132" t="s">
        <v>18</v>
      </c>
      <c r="AF28" s="297"/>
      <c r="AG28" s="297"/>
    </row>
    <row r="29" spans="1:34" s="1" customFormat="1" ht="15.75" customHeight="1" x14ac:dyDescent="0.2">
      <c r="A29" s="124" t="s">
        <v>590</v>
      </c>
      <c r="B29" s="52" t="s">
        <v>463</v>
      </c>
      <c r="C29" s="976" t="s">
        <v>607</v>
      </c>
      <c r="D29" s="643"/>
      <c r="E29" s="588"/>
      <c r="F29" s="646" t="s">
        <v>18</v>
      </c>
      <c r="G29" s="248"/>
      <c r="H29" s="588"/>
      <c r="I29" s="588"/>
      <c r="J29" s="646" t="s">
        <v>18</v>
      </c>
      <c r="K29" s="246"/>
      <c r="L29" s="588"/>
      <c r="M29" s="588"/>
      <c r="N29" s="648" t="s">
        <v>18</v>
      </c>
      <c r="O29" s="250"/>
      <c r="P29" s="643"/>
      <c r="Q29" s="588"/>
      <c r="R29" s="649" t="s">
        <v>18</v>
      </c>
      <c r="S29" s="977" t="s">
        <v>135</v>
      </c>
      <c r="T29" s="650"/>
      <c r="U29" s="588"/>
      <c r="V29" s="648"/>
      <c r="W29" s="250"/>
      <c r="X29" s="643"/>
      <c r="Y29" s="588"/>
      <c r="Z29" s="648"/>
      <c r="AA29" s="250"/>
      <c r="AB29" s="641">
        <v>0</v>
      </c>
      <c r="AC29" s="50">
        <v>0</v>
      </c>
      <c r="AD29" s="51" t="s">
        <v>18</v>
      </c>
      <c r="AE29" s="327" t="s">
        <v>18</v>
      </c>
      <c r="AF29" s="642"/>
      <c r="AG29" s="642"/>
    </row>
    <row r="30" spans="1:34" s="1" customFormat="1" ht="15.75" customHeight="1" x14ac:dyDescent="0.2">
      <c r="A30" s="124" t="s">
        <v>557</v>
      </c>
      <c r="B30" s="52" t="s">
        <v>463</v>
      </c>
      <c r="C30" s="333" t="s">
        <v>464</v>
      </c>
      <c r="D30" s="152"/>
      <c r="E30" s="153"/>
      <c r="F30" s="245" t="s">
        <v>18</v>
      </c>
      <c r="G30" s="248"/>
      <c r="H30" s="153">
        <v>4</v>
      </c>
      <c r="I30" s="153"/>
      <c r="J30" s="245" t="s">
        <v>18</v>
      </c>
      <c r="K30" s="246" t="s">
        <v>465</v>
      </c>
      <c r="L30" s="153"/>
      <c r="M30" s="153"/>
      <c r="N30" s="249"/>
      <c r="O30" s="250"/>
      <c r="P30" s="152"/>
      <c r="Q30" s="153"/>
      <c r="R30" s="640"/>
      <c r="S30" s="335"/>
      <c r="T30" s="138"/>
      <c r="U30" s="153"/>
      <c r="V30" s="249"/>
      <c r="W30" s="250"/>
      <c r="X30" s="152"/>
      <c r="Y30" s="153"/>
      <c r="Z30" s="249"/>
      <c r="AA30" s="250"/>
      <c r="AB30" s="641"/>
      <c r="AC30" s="50"/>
      <c r="AD30" s="51"/>
      <c r="AE30" s="327"/>
      <c r="AF30" s="642"/>
      <c r="AG30" s="642"/>
    </row>
    <row r="31" spans="1:34" s="1" customFormat="1" ht="30.75" customHeight="1" x14ac:dyDescent="0.2">
      <c r="A31" s="1029" t="s">
        <v>623</v>
      </c>
      <c r="B31" s="992" t="s">
        <v>463</v>
      </c>
      <c r="C31" s="1030" t="s">
        <v>621</v>
      </c>
      <c r="D31" s="1001">
        <v>14</v>
      </c>
      <c r="E31" s="997">
        <v>14</v>
      </c>
      <c r="F31" s="995" t="s">
        <v>18</v>
      </c>
      <c r="G31" s="996" t="s">
        <v>465</v>
      </c>
      <c r="H31" s="997">
        <v>14</v>
      </c>
      <c r="I31" s="997">
        <v>14</v>
      </c>
      <c r="J31" s="995" t="s">
        <v>18</v>
      </c>
      <c r="K31" s="998" t="s">
        <v>465</v>
      </c>
      <c r="L31" s="997">
        <v>14</v>
      </c>
      <c r="M31" s="997">
        <v>14</v>
      </c>
      <c r="N31" s="999" t="s">
        <v>18</v>
      </c>
      <c r="O31" s="1000" t="s">
        <v>465</v>
      </c>
      <c r="P31" s="1001">
        <v>14</v>
      </c>
      <c r="Q31" s="997">
        <v>14</v>
      </c>
      <c r="R31" s="1002" t="s">
        <v>18</v>
      </c>
      <c r="S31" s="1003" t="s">
        <v>465</v>
      </c>
      <c r="T31" s="1004">
        <v>14</v>
      </c>
      <c r="U31" s="997">
        <v>14</v>
      </c>
      <c r="V31" s="999" t="s">
        <v>18</v>
      </c>
      <c r="W31" s="1000" t="s">
        <v>465</v>
      </c>
      <c r="X31" s="1001">
        <v>10</v>
      </c>
      <c r="Y31" s="997">
        <v>10</v>
      </c>
      <c r="Z31" s="999" t="s">
        <v>141</v>
      </c>
      <c r="AA31" s="1000" t="s">
        <v>465</v>
      </c>
      <c r="AB31" s="1005">
        <f>SUM(D31,H31,L31,P31,T31,X31)</f>
        <v>80</v>
      </c>
      <c r="AC31" s="1006">
        <f>SUM(E31,I31,M31,Q31,U31,Y31)</f>
        <v>80</v>
      </c>
      <c r="AD31" s="1007" t="s">
        <v>18</v>
      </c>
      <c r="AE31" s="1008">
        <f>SUM(AB31,AC31)</f>
        <v>160</v>
      </c>
      <c r="AF31" s="1032" t="s">
        <v>473</v>
      </c>
      <c r="AG31" s="1032" t="s">
        <v>622</v>
      </c>
    </row>
    <row r="32" spans="1:34" s="1" customFormat="1" ht="27" customHeight="1" x14ac:dyDescent="0.2">
      <c r="A32" s="1029" t="s">
        <v>630</v>
      </c>
      <c r="B32" s="992" t="s">
        <v>463</v>
      </c>
      <c r="C32" s="1031" t="s">
        <v>631</v>
      </c>
      <c r="D32" s="993"/>
      <c r="E32" s="994">
        <v>6</v>
      </c>
      <c r="F32" s="995" t="s">
        <v>18</v>
      </c>
      <c r="G32" s="996" t="s">
        <v>465</v>
      </c>
      <c r="H32" s="997"/>
      <c r="I32" s="997">
        <v>6</v>
      </c>
      <c r="J32" s="995" t="s">
        <v>18</v>
      </c>
      <c r="K32" s="998" t="s">
        <v>465</v>
      </c>
      <c r="L32" s="997"/>
      <c r="M32" s="997">
        <v>6</v>
      </c>
      <c r="N32" s="999" t="s">
        <v>18</v>
      </c>
      <c r="O32" s="1000" t="s">
        <v>465</v>
      </c>
      <c r="P32" s="1001"/>
      <c r="Q32" s="997">
        <v>6</v>
      </c>
      <c r="R32" s="1002" t="s">
        <v>18</v>
      </c>
      <c r="S32" s="1003" t="s">
        <v>465</v>
      </c>
      <c r="T32" s="1004"/>
      <c r="U32" s="997">
        <v>6</v>
      </c>
      <c r="V32" s="999" t="s">
        <v>18</v>
      </c>
      <c r="W32" s="1000" t="s">
        <v>465</v>
      </c>
      <c r="X32" s="1001"/>
      <c r="Y32" s="997">
        <v>6</v>
      </c>
      <c r="Z32" s="999" t="s">
        <v>18</v>
      </c>
      <c r="AA32" s="1000" t="s">
        <v>465</v>
      </c>
      <c r="AB32" s="1005"/>
      <c r="AC32" s="1006">
        <v>36</v>
      </c>
      <c r="AD32" s="1007" t="s">
        <v>18</v>
      </c>
      <c r="AE32" s="1008">
        <v>36</v>
      </c>
      <c r="AF32" s="1032" t="s">
        <v>195</v>
      </c>
      <c r="AG32" s="1032" t="s">
        <v>373</v>
      </c>
    </row>
    <row r="33" spans="1:34" s="33" customFormat="1" x14ac:dyDescent="0.2">
      <c r="A33" s="124" t="s">
        <v>81</v>
      </c>
      <c r="B33" s="133" t="s">
        <v>1</v>
      </c>
      <c r="C33" s="125" t="s">
        <v>82</v>
      </c>
      <c r="D33" s="590" t="s">
        <v>108</v>
      </c>
      <c r="E33" s="590" t="s">
        <v>108</v>
      </c>
      <c r="F33" s="645" t="s">
        <v>18</v>
      </c>
      <c r="G33" s="150"/>
      <c r="H33" s="590" t="s">
        <v>108</v>
      </c>
      <c r="I33" s="590" t="s">
        <v>108</v>
      </c>
      <c r="J33" s="645" t="s">
        <v>18</v>
      </c>
      <c r="K33" s="150"/>
      <c r="L33" s="590" t="s">
        <v>108</v>
      </c>
      <c r="M33" s="590" t="s">
        <v>108</v>
      </c>
      <c r="N33" s="645" t="s">
        <v>18</v>
      </c>
      <c r="O33" s="150"/>
      <c r="P33" s="590" t="s">
        <v>108</v>
      </c>
      <c r="Q33" s="590" t="s">
        <v>108</v>
      </c>
      <c r="R33" s="645" t="s">
        <v>18</v>
      </c>
      <c r="S33" s="150"/>
      <c r="T33" s="590" t="s">
        <v>108</v>
      </c>
      <c r="U33" s="590" t="s">
        <v>108</v>
      </c>
      <c r="V33" s="645" t="s">
        <v>18</v>
      </c>
      <c r="W33" s="150"/>
      <c r="X33" s="590" t="s">
        <v>108</v>
      </c>
      <c r="Y33" s="590" t="s">
        <v>108</v>
      </c>
      <c r="Z33" s="645" t="s">
        <v>18</v>
      </c>
      <c r="AA33" s="511" t="s">
        <v>136</v>
      </c>
      <c r="AB33" s="131">
        <f t="shared" si="9"/>
        <v>0</v>
      </c>
      <c r="AC33" s="131">
        <f t="shared" si="10"/>
        <v>0</v>
      </c>
      <c r="AD33" s="117" t="s">
        <v>18</v>
      </c>
      <c r="AE33" s="132" t="s">
        <v>18</v>
      </c>
    </row>
    <row r="34" spans="1:34" s="33" customFormat="1" x14ac:dyDescent="0.2">
      <c r="A34" s="141" t="s">
        <v>83</v>
      </c>
      <c r="B34" s="133" t="s">
        <v>1</v>
      </c>
      <c r="C34" s="464" t="s">
        <v>84</v>
      </c>
      <c r="D34" s="590" t="s">
        <v>108</v>
      </c>
      <c r="E34" s="590" t="s">
        <v>108</v>
      </c>
      <c r="F34" s="645" t="s">
        <v>18</v>
      </c>
      <c r="G34" s="150"/>
      <c r="H34" s="590" t="s">
        <v>108</v>
      </c>
      <c r="I34" s="590" t="s">
        <v>108</v>
      </c>
      <c r="J34" s="645" t="s">
        <v>18</v>
      </c>
      <c r="K34" s="150"/>
      <c r="L34" s="590" t="s">
        <v>108</v>
      </c>
      <c r="M34" s="590" t="s">
        <v>108</v>
      </c>
      <c r="N34" s="645" t="s">
        <v>18</v>
      </c>
      <c r="O34" s="150"/>
      <c r="P34" s="590" t="s">
        <v>108</v>
      </c>
      <c r="Q34" s="590" t="s">
        <v>108</v>
      </c>
      <c r="R34" s="645" t="s">
        <v>18</v>
      </c>
      <c r="S34" s="150"/>
      <c r="T34" s="590" t="s">
        <v>108</v>
      </c>
      <c r="U34" s="590" t="s">
        <v>108</v>
      </c>
      <c r="V34" s="645" t="s">
        <v>18</v>
      </c>
      <c r="W34" s="150"/>
      <c r="X34" s="590" t="s">
        <v>108</v>
      </c>
      <c r="Y34" s="590" t="s">
        <v>108</v>
      </c>
      <c r="Z34" s="645" t="s">
        <v>18</v>
      </c>
      <c r="AA34" s="511" t="s">
        <v>136</v>
      </c>
      <c r="AB34" s="131">
        <f t="shared" si="9"/>
        <v>0</v>
      </c>
      <c r="AC34" s="131">
        <f t="shared" si="10"/>
        <v>0</v>
      </c>
      <c r="AD34" s="117" t="s">
        <v>18</v>
      </c>
      <c r="AE34" s="132" t="s">
        <v>18</v>
      </c>
    </row>
    <row r="35" spans="1:34" s="33" customFormat="1" ht="13.5" thickBot="1" x14ac:dyDescent="0.25">
      <c r="A35" s="465" t="s">
        <v>158</v>
      </c>
      <c r="B35" s="133" t="s">
        <v>1</v>
      </c>
      <c r="C35" s="466" t="s">
        <v>159</v>
      </c>
      <c r="D35" s="644" t="s">
        <v>108</v>
      </c>
      <c r="E35" s="644" t="s">
        <v>108</v>
      </c>
      <c r="F35" s="647" t="s">
        <v>18</v>
      </c>
      <c r="G35" s="467"/>
      <c r="H35" s="644" t="s">
        <v>108</v>
      </c>
      <c r="I35" s="644" t="s">
        <v>108</v>
      </c>
      <c r="J35" s="647" t="s">
        <v>18</v>
      </c>
      <c r="K35" s="467"/>
      <c r="L35" s="644" t="s">
        <v>108</v>
      </c>
      <c r="M35" s="644" t="s">
        <v>108</v>
      </c>
      <c r="N35" s="647" t="s">
        <v>18</v>
      </c>
      <c r="O35" s="467"/>
      <c r="P35" s="644" t="s">
        <v>108</v>
      </c>
      <c r="Q35" s="644" t="s">
        <v>108</v>
      </c>
      <c r="R35" s="647" t="s">
        <v>18</v>
      </c>
      <c r="S35" s="467"/>
      <c r="T35" s="644" t="s">
        <v>108</v>
      </c>
      <c r="U35" s="644" t="s">
        <v>108</v>
      </c>
      <c r="V35" s="647" t="s">
        <v>18</v>
      </c>
      <c r="W35" s="467"/>
      <c r="X35" s="644" t="s">
        <v>108</v>
      </c>
      <c r="Y35" s="644" t="s">
        <v>108</v>
      </c>
      <c r="Z35" s="647" t="s">
        <v>18</v>
      </c>
      <c r="AA35" s="511" t="s">
        <v>136</v>
      </c>
      <c r="AB35" s="131">
        <f t="shared" si="9"/>
        <v>0</v>
      </c>
      <c r="AC35" s="131">
        <f t="shared" si="10"/>
        <v>0</v>
      </c>
      <c r="AD35" s="122" t="s">
        <v>18</v>
      </c>
      <c r="AE35" s="512" t="s">
        <v>18</v>
      </c>
    </row>
    <row r="36" spans="1:34" s="33" customFormat="1" ht="15.75" thickBot="1" x14ac:dyDescent="0.25">
      <c r="A36" s="298"/>
      <c r="B36" s="299"/>
      <c r="C36" s="300" t="s">
        <v>14</v>
      </c>
      <c r="D36" s="301">
        <f t="shared" ref="D36:AC36" si="11">SUM(D28:D35)</f>
        <v>14</v>
      </c>
      <c r="E36" s="301">
        <f t="shared" si="11"/>
        <v>20</v>
      </c>
      <c r="F36" s="302">
        <f t="shared" si="11"/>
        <v>0</v>
      </c>
      <c r="G36" s="303">
        <f t="shared" si="11"/>
        <v>0</v>
      </c>
      <c r="H36" s="301">
        <f t="shared" si="11"/>
        <v>18</v>
      </c>
      <c r="I36" s="301">
        <f t="shared" si="11"/>
        <v>20</v>
      </c>
      <c r="J36" s="302">
        <f t="shared" si="11"/>
        <v>0</v>
      </c>
      <c r="K36" s="303">
        <f t="shared" si="11"/>
        <v>0</v>
      </c>
      <c r="L36" s="301">
        <f t="shared" si="11"/>
        <v>14</v>
      </c>
      <c r="M36" s="301">
        <f t="shared" si="11"/>
        <v>20</v>
      </c>
      <c r="N36" s="304">
        <f t="shared" si="11"/>
        <v>0</v>
      </c>
      <c r="O36" s="303">
        <f t="shared" si="11"/>
        <v>0</v>
      </c>
      <c r="P36" s="301">
        <f t="shared" si="11"/>
        <v>14</v>
      </c>
      <c r="Q36" s="301">
        <f t="shared" si="11"/>
        <v>20</v>
      </c>
      <c r="R36" s="302">
        <f t="shared" si="11"/>
        <v>0</v>
      </c>
      <c r="S36" s="303">
        <f t="shared" si="11"/>
        <v>0</v>
      </c>
      <c r="T36" s="301">
        <f t="shared" si="11"/>
        <v>14</v>
      </c>
      <c r="U36" s="301">
        <f t="shared" si="11"/>
        <v>20</v>
      </c>
      <c r="V36" s="302">
        <f t="shared" si="11"/>
        <v>0</v>
      </c>
      <c r="W36" s="303">
        <f t="shared" si="11"/>
        <v>0</v>
      </c>
      <c r="X36" s="301">
        <f t="shared" si="11"/>
        <v>10</v>
      </c>
      <c r="Y36" s="301">
        <f t="shared" si="11"/>
        <v>16</v>
      </c>
      <c r="Z36" s="302">
        <f t="shared" si="11"/>
        <v>0</v>
      </c>
      <c r="AA36" s="303">
        <f t="shared" si="11"/>
        <v>0</v>
      </c>
      <c r="AB36" s="305">
        <f t="shared" si="11"/>
        <v>80</v>
      </c>
      <c r="AC36" s="305">
        <f t="shared" si="11"/>
        <v>116</v>
      </c>
      <c r="AD36" s="302" t="s">
        <v>18</v>
      </c>
      <c r="AE36" s="306" t="s">
        <v>18</v>
      </c>
    </row>
    <row r="37" spans="1:34" s="33" customFormat="1" ht="15.75" thickBot="1" x14ac:dyDescent="0.25">
      <c r="A37" s="307"/>
      <c r="B37" s="308"/>
      <c r="C37" s="309" t="s">
        <v>137</v>
      </c>
      <c r="D37" s="310">
        <f>D26+D36</f>
        <v>196</v>
      </c>
      <c r="E37" s="310">
        <f>E26+E36</f>
        <v>248</v>
      </c>
      <c r="F37" s="311" t="s">
        <v>18</v>
      </c>
      <c r="G37" s="312" t="s">
        <v>18</v>
      </c>
      <c r="H37" s="310">
        <f>H26+H36</f>
        <v>130</v>
      </c>
      <c r="I37" s="310">
        <f>I26+I36</f>
        <v>342</v>
      </c>
      <c r="J37" s="311" t="s">
        <v>18</v>
      </c>
      <c r="K37" s="312" t="s">
        <v>18</v>
      </c>
      <c r="L37" s="310">
        <f>L26+L36</f>
        <v>140</v>
      </c>
      <c r="M37" s="310">
        <f>M26+M36</f>
        <v>314</v>
      </c>
      <c r="N37" s="313" t="s">
        <v>18</v>
      </c>
      <c r="O37" s="312" t="s">
        <v>18</v>
      </c>
      <c r="P37" s="310">
        <f>P26+P36</f>
        <v>168</v>
      </c>
      <c r="Q37" s="310">
        <f>Q26+Q36</f>
        <v>286</v>
      </c>
      <c r="R37" s="311" t="s">
        <v>18</v>
      </c>
      <c r="S37" s="312" t="s">
        <v>18</v>
      </c>
      <c r="T37" s="310">
        <f>T26+T36</f>
        <v>196</v>
      </c>
      <c r="U37" s="310">
        <f>U26+U36</f>
        <v>286</v>
      </c>
      <c r="V37" s="311" t="s">
        <v>18</v>
      </c>
      <c r="W37" s="312" t="s">
        <v>18</v>
      </c>
      <c r="X37" s="310">
        <f>X26+X36</f>
        <v>136</v>
      </c>
      <c r="Y37" s="310">
        <f>Y26+Y36</f>
        <v>218</v>
      </c>
      <c r="Z37" s="311" t="s">
        <v>18</v>
      </c>
      <c r="AA37" s="312" t="s">
        <v>18</v>
      </c>
      <c r="AB37" s="385">
        <f>SUM(AB26+AB36)</f>
        <v>962</v>
      </c>
      <c r="AC37" s="386">
        <f>SUM(AC26+AC36)</f>
        <v>1694</v>
      </c>
      <c r="AD37" s="387" t="s">
        <v>18</v>
      </c>
      <c r="AE37" s="388">
        <f>SUM(AB37,AC37)</f>
        <v>2656</v>
      </c>
    </row>
    <row r="38" spans="1:34" s="33" customFormat="1" ht="15.75" thickTop="1" x14ac:dyDescent="0.2">
      <c r="A38" s="314"/>
      <c r="B38" s="315"/>
      <c r="C38" s="316"/>
      <c r="D38" s="1185"/>
      <c r="E38" s="1185"/>
      <c r="F38" s="1185"/>
      <c r="G38" s="1185"/>
      <c r="H38" s="1185"/>
      <c r="I38" s="1185"/>
      <c r="J38" s="1185"/>
      <c r="K38" s="1185"/>
      <c r="L38" s="1185"/>
      <c r="M38" s="1185"/>
      <c r="N38" s="1185"/>
      <c r="O38" s="1185"/>
      <c r="P38" s="1185"/>
      <c r="Q38" s="1185"/>
      <c r="R38" s="1185"/>
      <c r="S38" s="1185"/>
      <c r="T38" s="1185"/>
      <c r="U38" s="1185"/>
      <c r="V38" s="1185"/>
      <c r="W38" s="1185"/>
      <c r="X38" s="1185"/>
      <c r="Y38" s="1185"/>
      <c r="Z38" s="1185"/>
      <c r="AA38" s="1185"/>
      <c r="AB38" s="1228"/>
      <c r="AC38" s="1228"/>
      <c r="AD38" s="1228"/>
      <c r="AE38" s="1229"/>
      <c r="AH38" s="826"/>
    </row>
    <row r="39" spans="1:34" s="33" customFormat="1" x14ac:dyDescent="0.2">
      <c r="A39" s="456" t="s">
        <v>240</v>
      </c>
      <c r="B39" s="122" t="s">
        <v>1</v>
      </c>
      <c r="C39" s="513" t="s">
        <v>21</v>
      </c>
      <c r="D39" s="514"/>
      <c r="E39" s="515"/>
      <c r="F39" s="516"/>
      <c r="G39" s="517"/>
      <c r="H39" s="515"/>
      <c r="I39" s="515"/>
      <c r="J39" s="516"/>
      <c r="K39" s="517"/>
      <c r="L39" s="515"/>
      <c r="M39" s="515"/>
      <c r="N39" s="516"/>
      <c r="O39" s="518"/>
      <c r="P39" s="514"/>
      <c r="Q39" s="515">
        <v>160</v>
      </c>
      <c r="R39" s="516">
        <v>5</v>
      </c>
      <c r="S39" s="517" t="s">
        <v>110</v>
      </c>
      <c r="T39" s="515"/>
      <c r="U39" s="515"/>
      <c r="V39" s="516"/>
      <c r="W39" s="518"/>
      <c r="X39" s="514"/>
      <c r="Y39" s="519"/>
      <c r="Z39" s="520"/>
      <c r="AA39" s="151"/>
      <c r="AB39" s="411">
        <f>SUM(D39,H39,L39,P39,T39,X39)</f>
        <v>0</v>
      </c>
      <c r="AC39" s="351">
        <f t="shared" ref="AC39:AD40" si="12">SUM(E39,I39,M39,Q39,U39,Y39)</f>
        <v>160</v>
      </c>
      <c r="AD39" s="351">
        <f t="shared" si="12"/>
        <v>5</v>
      </c>
      <c r="AE39" s="411">
        <f>SUM(AB39,AC39)</f>
        <v>160</v>
      </c>
      <c r="AF39" s="825" t="s">
        <v>246</v>
      </c>
      <c r="AG39" s="825" t="s">
        <v>227</v>
      </c>
      <c r="AH39" s="826"/>
    </row>
    <row r="40" spans="1:34" s="33" customFormat="1" x14ac:dyDescent="0.2">
      <c r="A40" s="456" t="s">
        <v>241</v>
      </c>
      <c r="B40" s="122" t="s">
        <v>1</v>
      </c>
      <c r="C40" s="508" t="s">
        <v>78</v>
      </c>
      <c r="D40" s="521"/>
      <c r="E40" s="522"/>
      <c r="F40" s="459"/>
      <c r="G40" s="460"/>
      <c r="H40" s="458"/>
      <c r="I40" s="458"/>
      <c r="J40" s="459"/>
      <c r="K40" s="460"/>
      <c r="L40" s="458"/>
      <c r="M40" s="458"/>
      <c r="N40" s="459"/>
      <c r="O40" s="482"/>
      <c r="P40" s="481"/>
      <c r="Q40" s="458"/>
      <c r="R40" s="459"/>
      <c r="S40" s="482"/>
      <c r="T40" s="481"/>
      <c r="U40" s="458"/>
      <c r="V40" s="459"/>
      <c r="W40" s="482"/>
      <c r="X40" s="481"/>
      <c r="Y40" s="461">
        <v>80</v>
      </c>
      <c r="Z40" s="462">
        <v>3</v>
      </c>
      <c r="AA40" s="523" t="s">
        <v>110</v>
      </c>
      <c r="AB40" s="351">
        <f t="shared" ref="AB40" si="13">SUM(D40,H40,L40,P40,T40,X40)</f>
        <v>0</v>
      </c>
      <c r="AC40" s="351">
        <f t="shared" si="12"/>
        <v>80</v>
      </c>
      <c r="AD40" s="351">
        <f t="shared" si="12"/>
        <v>3</v>
      </c>
      <c r="AE40" s="351">
        <f>SUM(AB40,AC40)</f>
        <v>80</v>
      </c>
      <c r="AF40" s="825" t="s">
        <v>246</v>
      </c>
      <c r="AG40" s="825" t="s">
        <v>235</v>
      </c>
      <c r="AH40" s="826"/>
    </row>
    <row r="41" spans="1:34" s="33" customFormat="1" ht="16.5" thickBot="1" x14ac:dyDescent="0.25">
      <c r="A41" s="383"/>
      <c r="B41" s="384"/>
      <c r="C41" s="398" t="s">
        <v>416</v>
      </c>
      <c r="D41" s="402">
        <f>SUM(D40,D39)</f>
        <v>0</v>
      </c>
      <c r="E41" s="401">
        <f t="shared" ref="E41:F41" si="14">SUM(E40,E39)</f>
        <v>0</v>
      </c>
      <c r="F41" s="404">
        <f t="shared" si="14"/>
        <v>0</v>
      </c>
      <c r="G41" s="404"/>
      <c r="H41" s="405">
        <f t="shared" ref="H41:J41" si="15">SUM(H40,H39)</f>
        <v>0</v>
      </c>
      <c r="I41" s="406">
        <f t="shared" si="15"/>
        <v>0</v>
      </c>
      <c r="J41" s="406">
        <f t="shared" si="15"/>
        <v>0</v>
      </c>
      <c r="K41" s="407"/>
      <c r="L41" s="408">
        <f t="shared" ref="L41:N41" si="16">SUM(L40,L39)</f>
        <v>0</v>
      </c>
      <c r="M41" s="406">
        <f t="shared" si="16"/>
        <v>0</v>
      </c>
      <c r="N41" s="406">
        <f t="shared" si="16"/>
        <v>0</v>
      </c>
      <c r="O41" s="409"/>
      <c r="P41" s="410">
        <f t="shared" ref="P41:R41" si="17">SUM(P40,P39)</f>
        <v>0</v>
      </c>
      <c r="Q41" s="406">
        <f t="shared" si="17"/>
        <v>160</v>
      </c>
      <c r="R41" s="406">
        <f t="shared" si="17"/>
        <v>5</v>
      </c>
      <c r="S41" s="407"/>
      <c r="T41" s="404">
        <f t="shared" ref="T41:V41" si="18">SUM(T40,T39)</f>
        <v>0</v>
      </c>
      <c r="U41" s="404">
        <f t="shared" si="18"/>
        <v>0</v>
      </c>
      <c r="V41" s="404">
        <f t="shared" si="18"/>
        <v>0</v>
      </c>
      <c r="W41" s="404"/>
      <c r="X41" s="404">
        <f t="shared" ref="X41:Z41" si="19">SUM(X40,X39)</f>
        <v>0</v>
      </c>
      <c r="Y41" s="404">
        <f t="shared" si="19"/>
        <v>80</v>
      </c>
      <c r="Z41" s="404">
        <f t="shared" si="19"/>
        <v>3</v>
      </c>
      <c r="AA41" s="404"/>
      <c r="AB41" s="412">
        <f>SUM(AB39,AB40)</f>
        <v>0</v>
      </c>
      <c r="AC41" s="403">
        <f t="shared" ref="AC41:AD41" si="20">SUM(AC39,AC40)</f>
        <v>240</v>
      </c>
      <c r="AD41" s="403">
        <f t="shared" si="20"/>
        <v>8</v>
      </c>
      <c r="AE41" s="403">
        <f>SUM(AB41,AC41)</f>
        <v>240</v>
      </c>
      <c r="AH41" s="826"/>
    </row>
    <row r="42" spans="1:34" s="33" customFormat="1" ht="16.5" thickBot="1" x14ac:dyDescent="0.25">
      <c r="A42" s="194"/>
      <c r="B42" s="195"/>
      <c r="C42" s="167" t="s">
        <v>406</v>
      </c>
      <c r="D42" s="399">
        <f>SUM(D26,D36)</f>
        <v>196</v>
      </c>
      <c r="E42" s="399">
        <f>SUM(E26,E36)</f>
        <v>248</v>
      </c>
      <c r="F42" s="399">
        <f>SUM(F26,F36,F41)</f>
        <v>27</v>
      </c>
      <c r="G42" s="400" t="s">
        <v>18</v>
      </c>
      <c r="H42" s="281">
        <f t="shared" ref="H42:I42" si="21">SUM(H26,H36)</f>
        <v>130</v>
      </c>
      <c r="I42" s="281">
        <f t="shared" si="21"/>
        <v>342</v>
      </c>
      <c r="J42" s="281">
        <f>SUM(J26,J36,J41)</f>
        <v>32</v>
      </c>
      <c r="K42" s="293" t="s">
        <v>18</v>
      </c>
      <c r="L42" s="281">
        <f t="shared" ref="L42:M42" si="22">SUM(L26,L36)</f>
        <v>140</v>
      </c>
      <c r="M42" s="281">
        <f t="shared" si="22"/>
        <v>314</v>
      </c>
      <c r="N42" s="281">
        <f>SUM(N26,N36,N41)</f>
        <v>28</v>
      </c>
      <c r="O42" s="293" t="s">
        <v>18</v>
      </c>
      <c r="P42" s="202">
        <f t="shared" ref="P42:Q42" si="23">SUM(P26,P36)</f>
        <v>168</v>
      </c>
      <c r="Q42" s="281">
        <f t="shared" si="23"/>
        <v>286</v>
      </c>
      <c r="R42" s="281">
        <f>SUM(R26,R36,R41)</f>
        <v>30</v>
      </c>
      <c r="S42" s="293" t="s">
        <v>18</v>
      </c>
      <c r="T42" s="396">
        <f t="shared" ref="T42:U42" si="24">SUM(T26,T36)</f>
        <v>196</v>
      </c>
      <c r="U42" s="399">
        <f t="shared" si="24"/>
        <v>286</v>
      </c>
      <c r="V42" s="399">
        <f>SUM(V26,V36,V41)</f>
        <v>32</v>
      </c>
      <c r="W42" s="400" t="s">
        <v>18</v>
      </c>
      <c r="X42" s="396">
        <f t="shared" ref="X42:Y42" si="25">SUM(X26,X36)</f>
        <v>136</v>
      </c>
      <c r="Y42" s="399">
        <f t="shared" si="25"/>
        <v>218</v>
      </c>
      <c r="Z42" s="399">
        <f>SUM(Z26,Z36,Z41)</f>
        <v>31</v>
      </c>
      <c r="AA42" s="400" t="s">
        <v>18</v>
      </c>
      <c r="AB42" s="396">
        <f>SUM(AB26,AB36)</f>
        <v>962</v>
      </c>
      <c r="AC42" s="397">
        <f>SUM(AC26,AC36)</f>
        <v>1694</v>
      </c>
      <c r="AD42" s="787">
        <f>SUM(AD26,AD36,AD41)</f>
        <v>180</v>
      </c>
      <c r="AE42" s="396">
        <f>SUM(AE26,AE36)</f>
        <v>2460</v>
      </c>
      <c r="AF42" s="193"/>
      <c r="AG42" s="193"/>
      <c r="AH42" s="826"/>
    </row>
    <row r="43" spans="1:34" s="33" customFormat="1" ht="16.5" thickBot="1" x14ac:dyDescent="0.25">
      <c r="A43" s="1202" t="s">
        <v>19</v>
      </c>
      <c r="B43" s="1203"/>
      <c r="C43" s="1203"/>
      <c r="D43" s="1203"/>
      <c r="E43" s="1203"/>
      <c r="F43" s="1203"/>
      <c r="G43" s="1203"/>
      <c r="H43" s="1203"/>
      <c r="I43" s="1203"/>
      <c r="J43" s="1203"/>
      <c r="K43" s="1203"/>
      <c r="L43" s="1203"/>
      <c r="M43" s="1203"/>
      <c r="N43" s="1203"/>
      <c r="O43" s="1203"/>
      <c r="P43" s="1203"/>
      <c r="Q43" s="1203"/>
      <c r="R43" s="1203"/>
      <c r="S43" s="1203"/>
      <c r="T43" s="320"/>
      <c r="U43" s="320"/>
      <c r="V43" s="320"/>
      <c r="W43" s="320"/>
      <c r="X43" s="320"/>
      <c r="Y43" s="320"/>
      <c r="Z43" s="320"/>
      <c r="AA43" s="320"/>
      <c r="AB43" s="318"/>
      <c r="AC43" s="318"/>
      <c r="AD43" s="318"/>
      <c r="AE43" s="319"/>
    </row>
    <row r="44" spans="1:34" s="33" customFormat="1" ht="15.75" x14ac:dyDescent="0.25">
      <c r="A44" s="272"/>
      <c r="B44" s="273"/>
      <c r="C44" s="551" t="s">
        <v>15</v>
      </c>
      <c r="D44" s="1171"/>
      <c r="E44" s="1172"/>
      <c r="F44" s="1173"/>
      <c r="G44" s="543">
        <f>IF(COUNTIF(G$12:G$38,"A")+COUNTIF(SZAK!G$10:G$73,"A")=0,"0",COUNTIF(G$12:G$38,"A")+COUNTIF(SZAK!G$10:G$73,"A"))</f>
        <v>2</v>
      </c>
      <c r="H44" s="556" t="str">
        <f>IF(COUNTIF(I14:I35,"A")=0,"",COUNTIF(I14:I35,"A"))</f>
        <v/>
      </c>
      <c r="I44" s="554"/>
      <c r="J44" s="555"/>
      <c r="K44" s="543">
        <f>IF(COUNTIF(K$12:K$38,"A")+COUNTIF(SZAK!K$10:K$73,"A")=0,"0",COUNTIF(K$12:K$38,"A")+COUNTIF(SZAK!K$10:K$73,"A"))</f>
        <v>3</v>
      </c>
      <c r="L44" s="556"/>
      <c r="M44" s="554"/>
      <c r="N44" s="555"/>
      <c r="O44" s="543">
        <f>IF(COUNTIF(O$12:O$38,"A")+COUNTIF(SZAK!O$10:O$73,"A")=0,"0",COUNTIF(O$12:O$38,"A")+COUNTIF(SZAK!O$10:O$73,"A"))</f>
        <v>2</v>
      </c>
      <c r="P44" s="556"/>
      <c r="Q44" s="554"/>
      <c r="R44" s="555"/>
      <c r="S44" s="543">
        <f>IF(COUNTIF(S$12:S$38,"A")+COUNTIF(SZAK!S$10:S$73,"A")=0,"0",COUNTIF(S$12:S$38,"A")+COUNTIF(SZAK!S$10:S$73,"A"))</f>
        <v>2</v>
      </c>
      <c r="T44" s="556" t="str">
        <f>IF(COUNTIF(U14:U35,"A")=0,"",COUNTIF(U14:U35,"A"))</f>
        <v/>
      </c>
      <c r="U44" s="554"/>
      <c r="V44" s="555"/>
      <c r="W44" s="543">
        <f>IF(COUNTIF(W$12:W$38,"A")+COUNTIF(SZAK!W$10:W$73,"A")=0,"0",COUNTIF(W$12:W$38,"A")+COUNTIF(SZAK!W$10:W$73,"A"))</f>
        <v>2</v>
      </c>
      <c r="X44" s="556" t="str">
        <f>IF(COUNTIF(Y14:Y35,"A")=0,"",COUNTIF(Y14:Y35,"A"))</f>
        <v/>
      </c>
      <c r="Y44" s="554"/>
      <c r="Z44" s="555"/>
      <c r="AA44" s="543">
        <f>IF(COUNTIF(AA$12:AA$38,"A")+COUNTIF(SZAK!AA$10:AA$73,"A")=0,"0",COUNTIF(AA$12:AA$38,"A")+COUNTIF(SZAK!AA$10:AA$73,"A"))</f>
        <v>2</v>
      </c>
      <c r="AB44" s="533"/>
      <c r="AC44" s="534"/>
      <c r="AD44" s="534"/>
      <c r="AE44" s="348">
        <f>SUM(G44,K44,O44,S44,W44,AA44)</f>
        <v>13</v>
      </c>
    </row>
    <row r="45" spans="1:34" s="33" customFormat="1" ht="15.75" x14ac:dyDescent="0.25">
      <c r="A45" s="274"/>
      <c r="B45" s="349"/>
      <c r="C45" s="552" t="s">
        <v>16</v>
      </c>
      <c r="D45" s="1142"/>
      <c r="E45" s="1143"/>
      <c r="F45" s="1144"/>
      <c r="G45" s="547" t="str">
        <f>IF(COUNTIF(G$12:G$38,"B")+COUNTIF(SZAK!G$10:G$73,"B")=0,"0",COUNTIF(G$12:G$38,"B")+COUNTIF(SZAK!G$10:G$73,"B"))</f>
        <v>0</v>
      </c>
      <c r="H45" s="559" t="str">
        <f>IF(COUNTIF(I14:I35,"B")=0,"",COUNTIF(I14:I35,"B"))</f>
        <v/>
      </c>
      <c r="I45" s="557"/>
      <c r="J45" s="558"/>
      <c r="K45" s="547" t="str">
        <f>IF(COUNTIF(K$12:K$38,"B")+COUNTIF(SZAK!K$10:K$73,"B")=0,"0",COUNTIF(K$12:K$38,"B")+COUNTIF(SZAK!K$10:K$73,"B"))</f>
        <v>0</v>
      </c>
      <c r="L45" s="559"/>
      <c r="M45" s="557"/>
      <c r="N45" s="558"/>
      <c r="O45" s="547">
        <v>1</v>
      </c>
      <c r="P45" s="559"/>
      <c r="Q45" s="557"/>
      <c r="R45" s="558"/>
      <c r="S45" s="547" t="str">
        <f>IF(COUNTIF(S$12:S$38,"B")+COUNTIF(SZAK!S$10:S$73,"B")=0,"0",COUNTIF(S$12:S$38,"B")+COUNTIF(SZAK!S$10:S$73,"B"))</f>
        <v>0</v>
      </c>
      <c r="T45" s="559" t="str">
        <f>IF(COUNTIF(U14:U35,"B")=0,"",COUNTIF(U14:U35,"B"))</f>
        <v/>
      </c>
      <c r="U45" s="557"/>
      <c r="V45" s="558"/>
      <c r="W45" s="547">
        <v>1</v>
      </c>
      <c r="X45" s="559" t="str">
        <f>IF(COUNTIF(Y14:Y35,"B")=0,"",COUNTIF(Y14:Y35,"B"))</f>
        <v/>
      </c>
      <c r="Y45" s="557"/>
      <c r="Z45" s="558"/>
      <c r="AA45" s="547" t="str">
        <f>IF(COUNTIF(AA$12:AA$38,"B")+COUNTIF(SZAK!AA$10:AA$73,"B")=0,"0",COUNTIF(AA$12:AA$38,"B")+COUNTIF(SZAK!AA$10:AA$73,"B"))</f>
        <v>0</v>
      </c>
      <c r="AB45" s="531"/>
      <c r="AC45" s="532"/>
      <c r="AD45" s="532"/>
      <c r="AE45" s="350">
        <f t="shared" ref="AE45:AE52" si="26">SUM(G45,K45,O45,S45,W45,AA45)</f>
        <v>2</v>
      </c>
    </row>
    <row r="46" spans="1:34" s="33" customFormat="1" ht="15.75" x14ac:dyDescent="0.25">
      <c r="A46" s="274"/>
      <c r="B46" s="349"/>
      <c r="C46" s="552" t="s">
        <v>425</v>
      </c>
      <c r="D46" s="1142"/>
      <c r="E46" s="1143"/>
      <c r="F46" s="1144"/>
      <c r="G46" s="547">
        <f>COUNTIF(G14:G24,AA23)</f>
        <v>0</v>
      </c>
      <c r="H46" s="559" t="str">
        <f>IF(COUNTIF(I14:I35,"ÉÉ")=0,"",COUNTIF(I14:I35,"ÉÉ"))</f>
        <v/>
      </c>
      <c r="I46" s="557"/>
      <c r="J46" s="558"/>
      <c r="K46" s="547">
        <f>COUNTIF(K14:K24,S17)</f>
        <v>0</v>
      </c>
      <c r="L46" s="559"/>
      <c r="M46" s="557"/>
      <c r="N46" s="558"/>
      <c r="O46" s="547">
        <f>IF(COUNTIF(O$12:O$38,"A")+COUNTIF(SZAK!O$10:O$73,"A")=0,"0",COUNTIF(O$12:O$38,"A")+COUNTIF(SZAK!O$10:O$73,"A"))</f>
        <v>2</v>
      </c>
      <c r="P46" s="559"/>
      <c r="Q46" s="557"/>
      <c r="R46" s="558"/>
      <c r="S46" s="547">
        <f>COUNTIF(S14:S24,AA23)</f>
        <v>0</v>
      </c>
      <c r="T46" s="559" t="str">
        <f>IF(COUNTIF(U14:U35,"ÉÉ")=0,"",COUNTIF(U14:U35,"ÉÉ"))</f>
        <v/>
      </c>
      <c r="U46" s="557"/>
      <c r="V46" s="558"/>
      <c r="W46" s="547">
        <f>COUNTIF(W14:W24,AA23)</f>
        <v>0</v>
      </c>
      <c r="X46" s="559" t="str">
        <f>IF(COUNTIF(Y14:Y35,"ÉÉ")=0,"",COUNTIF(Y14:Y35,"ÉÉ"))</f>
        <v/>
      </c>
      <c r="Y46" s="557"/>
      <c r="Z46" s="558"/>
      <c r="AA46" s="547">
        <f>COUNTIF(AA14:AA24,AA23)</f>
        <v>0</v>
      </c>
      <c r="AB46" s="531"/>
      <c r="AC46" s="532"/>
      <c r="AD46" s="532"/>
      <c r="AE46" s="350">
        <f t="shared" si="26"/>
        <v>2</v>
      </c>
    </row>
    <row r="47" spans="1:34" s="33" customFormat="1" ht="15.75" x14ac:dyDescent="0.25">
      <c r="A47" s="274"/>
      <c r="B47" s="349"/>
      <c r="C47" s="552" t="s">
        <v>426</v>
      </c>
      <c r="D47" s="1142"/>
      <c r="E47" s="1143"/>
      <c r="F47" s="1144"/>
      <c r="G47" s="547">
        <f>COUNTIF(G14:G24,S17)</f>
        <v>0</v>
      </c>
      <c r="H47" s="559" t="str">
        <f>IF(COUNTIF(I14:I35,"GYJ")=0,"",COUNTIF(I14:I35,"GYJ"))</f>
        <v/>
      </c>
      <c r="I47" s="557"/>
      <c r="J47" s="558"/>
      <c r="K47" s="547">
        <f>COUNTIF(K14:K24,S17)</f>
        <v>0</v>
      </c>
      <c r="L47" s="559"/>
      <c r="M47" s="557"/>
      <c r="N47" s="558"/>
      <c r="O47" s="547">
        <f>IF(COUNTIF(O$12:O$38,"A")+COUNTIF(SZAK!O$10:O$73,"A")=0,"0",COUNTIF(O$12:O$38,"A")+COUNTIF(SZAK!O$10:O$73,"A"))</f>
        <v>2</v>
      </c>
      <c r="P47" s="559"/>
      <c r="Q47" s="557"/>
      <c r="R47" s="558"/>
      <c r="S47" s="547">
        <v>1</v>
      </c>
      <c r="T47" s="559" t="str">
        <f>IF(COUNTIF(U14:U35,"GYJ")=0,"",COUNTIF(U14:U35,"GYJ"))</f>
        <v/>
      </c>
      <c r="U47" s="557"/>
      <c r="V47" s="558"/>
      <c r="W47" s="547">
        <v>1</v>
      </c>
      <c r="X47" s="559" t="str">
        <f>IF(COUNTIF(Y14:Y35,"GYJ")=0,"",COUNTIF(Y14:Y35,"GYJ"))</f>
        <v/>
      </c>
      <c r="Y47" s="557"/>
      <c r="Z47" s="558"/>
      <c r="AA47" s="547">
        <v>3</v>
      </c>
      <c r="AB47" s="531"/>
      <c r="AC47" s="532"/>
      <c r="AD47" s="532"/>
      <c r="AE47" s="350">
        <f t="shared" si="26"/>
        <v>7</v>
      </c>
    </row>
    <row r="48" spans="1:34" s="33" customFormat="1" ht="15.75" x14ac:dyDescent="0.25">
      <c r="A48" s="274"/>
      <c r="B48" s="349"/>
      <c r="C48" s="553" t="s">
        <v>427</v>
      </c>
      <c r="D48" s="1142"/>
      <c r="E48" s="1143"/>
      <c r="F48" s="1144"/>
      <c r="G48" s="547">
        <f>COUNTIF(G14:G24,O18)+COUNTIF(G14:G24,W16)</f>
        <v>0</v>
      </c>
      <c r="H48" s="559" t="str">
        <f>IF(COUNTIF(I14:I35,"K")=0,"",COUNTIF(I14:I35,"K"))</f>
        <v/>
      </c>
      <c r="I48" s="557"/>
      <c r="J48" s="558"/>
      <c r="K48" s="547">
        <v>1</v>
      </c>
      <c r="L48" s="559"/>
      <c r="M48" s="557"/>
      <c r="N48" s="558"/>
      <c r="O48" s="547">
        <v>0</v>
      </c>
      <c r="P48" s="559"/>
      <c r="Q48" s="557"/>
      <c r="R48" s="558"/>
      <c r="S48" s="547">
        <v>2</v>
      </c>
      <c r="T48" s="559" t="str">
        <f>IF(COUNTIF(U14:U35,"K")=0,"",COUNTIF(U14:U35,"K"))</f>
        <v/>
      </c>
      <c r="U48" s="557"/>
      <c r="V48" s="558"/>
      <c r="W48" s="547">
        <v>3</v>
      </c>
      <c r="X48" s="559" t="str">
        <f>IF(COUNTIF(Y14:Y35,"K")=0,"",COUNTIF(Y14:Y35,"K"))</f>
        <v/>
      </c>
      <c r="Y48" s="557"/>
      <c r="Z48" s="558"/>
      <c r="AA48" s="547">
        <v>3</v>
      </c>
      <c r="AB48" s="531"/>
      <c r="AC48" s="532"/>
      <c r="AD48" s="532"/>
      <c r="AE48" s="350">
        <f t="shared" si="26"/>
        <v>9</v>
      </c>
    </row>
    <row r="49" spans="1:31" s="33" customFormat="1" ht="15.75" x14ac:dyDescent="0.25">
      <c r="A49" s="274"/>
      <c r="B49" s="349"/>
      <c r="C49" s="552" t="s">
        <v>17</v>
      </c>
      <c r="D49" s="1142"/>
      <c r="E49" s="1143"/>
      <c r="F49" s="1144"/>
      <c r="G49" s="547" t="str">
        <f>IF(COUNTIF(G$12:G$38,"AV")+COUNTIF(SZAK!G$10:G$73,"AV")=0,"0",COUNTIF(G$12:G$38,"AV")+COUNTIF(SZAK!G$10:G$73,"AV"))</f>
        <v>0</v>
      </c>
      <c r="H49" s="559" t="str">
        <f>IF(COUNTIF(I14:I35,"AV")=0,"",COUNTIF(I14:I35,"AV"))</f>
        <v/>
      </c>
      <c r="I49" s="557"/>
      <c r="J49" s="558"/>
      <c r="K49" s="547" t="str">
        <f>IF(COUNTIF(K$12:K$38,"AV")+COUNTIF(SZAK!K$10:K$73,"AV")=0,"0",COUNTIF(K$12:K$38,"AV")+COUNTIF(SZAK!K$10:K$73,"AV"))</f>
        <v>0</v>
      </c>
      <c r="L49" s="559"/>
      <c r="M49" s="557"/>
      <c r="N49" s="558"/>
      <c r="O49" s="547">
        <f>IF(COUNTIF(O$12:O$38,"A")+COUNTIF(SZAK!O$10:O$73,"A")=0,"0",COUNTIF(O$12:O$38,"A")+COUNTIF(SZAK!O$10:O$73,"A"))</f>
        <v>2</v>
      </c>
      <c r="P49" s="559"/>
      <c r="Q49" s="557"/>
      <c r="R49" s="558"/>
      <c r="S49" s="547" t="str">
        <f>IF(COUNTIF(S$12:S$38,"AV")+COUNTIF(SZAK!S$10:S$73,"AV")=0,"0",COUNTIF(S$12:S$38,"AV")+COUNTIF(SZAK!S$10:S$73,"AV"))</f>
        <v>0</v>
      </c>
      <c r="T49" s="559" t="str">
        <f>IF(COUNTIF(U14:U35,"AV")=0,"",COUNTIF(U14:U35,"AV"))</f>
        <v/>
      </c>
      <c r="U49" s="557"/>
      <c r="V49" s="558"/>
      <c r="W49" s="547" t="str">
        <f>IF(COUNTIF(W$12:W$38,"AV")+COUNTIF(SZAK!W$10:W$73,"AV")=0,"0",COUNTIF(W$12:W$38,"AV")+COUNTIF(SZAK!W$10:W$73,"AV"))</f>
        <v>0</v>
      </c>
      <c r="X49" s="559" t="str">
        <f>IF(COUNTIF(Y14:Y35,"AV")=0,"",COUNTIF(Y14:Y35,"AV"))</f>
        <v/>
      </c>
      <c r="Y49" s="557"/>
      <c r="Z49" s="558"/>
      <c r="AA49" s="547" t="str">
        <f>IF(COUNTIF(AA$12:AA$38,"AV")+COUNTIF(SZAK!AA$10:AA$73,"AV")=0,"0",COUNTIF(AA$12:AA$38,"AV")+COUNTIF(SZAK!AA$10:AA$73,"AV"))</f>
        <v>0</v>
      </c>
      <c r="AB49" s="531"/>
      <c r="AC49" s="532"/>
      <c r="AD49" s="532"/>
      <c r="AE49" s="350">
        <f t="shared" si="26"/>
        <v>2</v>
      </c>
    </row>
    <row r="50" spans="1:31" s="33" customFormat="1" ht="15.75" x14ac:dyDescent="0.25">
      <c r="A50" s="274"/>
      <c r="B50" s="349"/>
      <c r="C50" s="552" t="s">
        <v>120</v>
      </c>
      <c r="D50" s="1142"/>
      <c r="E50" s="1143"/>
      <c r="F50" s="1144"/>
      <c r="G50" s="547" t="str">
        <f>IF(COUNTIF(G$12:G$38,"KV")+COUNTIF(SZAK!G$10:G$73,"KV")=0,"0",COUNTIF(G$12:G$38,"KV")+COUNTIF(SZAK!G$10:G$73,"KV"))</f>
        <v>0</v>
      </c>
      <c r="H50" s="559" t="str">
        <f>IF(COUNTIF(I14:I35,"KV")=0,"",COUNTIF(I14:I35,"KV"))</f>
        <v/>
      </c>
      <c r="I50" s="557"/>
      <c r="J50" s="558"/>
      <c r="K50" s="547" t="str">
        <f>IF(COUNTIF(K$12:K$38,"KV")+COUNTIF(SZAK!K$10:K$73,"KV")=0,"0",COUNTIF(K$12:K$38,"KV")+COUNTIF(SZAK!K$10:K$73,"KV"))</f>
        <v>0</v>
      </c>
      <c r="L50" s="559"/>
      <c r="M50" s="557"/>
      <c r="N50" s="558"/>
      <c r="O50" s="547">
        <f>IF(COUNTIF(O$12:O$38,"A")+COUNTIF(SZAK!O$10:O$73,"A")=0,"0",COUNTIF(O$12:O$38,"A")+COUNTIF(SZAK!O$10:O$73,"A"))</f>
        <v>2</v>
      </c>
      <c r="P50" s="559"/>
      <c r="Q50" s="557"/>
      <c r="R50" s="558"/>
      <c r="S50" s="547" t="str">
        <f>IF(COUNTIF(S$12:S$38,"KV")+COUNTIF(SZAK!S$10:S$73,"KV")=0,"0",COUNTIF(S$12:S$38,"KV")+COUNTIF(SZAK!S$10:S$73,"KV"))</f>
        <v>0</v>
      </c>
      <c r="T50" s="559" t="str">
        <f>IF(COUNTIF(U14:U35,"KV")=0,"",COUNTIF(U14:U35,"KV"))</f>
        <v/>
      </c>
      <c r="U50" s="557"/>
      <c r="V50" s="558"/>
      <c r="W50" s="547" t="str">
        <f>IF(COUNTIF(W$12:W$38,"KV")+COUNTIF(SZAK!W$10:W$73,"KV")=0,"0",COUNTIF(W$12:W$38,"KV")+COUNTIF(SZAK!W$10:W$73,"KV"))</f>
        <v>0</v>
      </c>
      <c r="X50" s="559" t="str">
        <f>IF(COUNTIF(Y14:Y35,"KV")=0,"",COUNTIF(Y14:Y35,"KV"))</f>
        <v/>
      </c>
      <c r="Y50" s="557"/>
      <c r="Z50" s="558"/>
      <c r="AA50" s="547" t="str">
        <f>IF(COUNTIF(AA$12:AA$38,"KV")+COUNTIF(SZAK!AA$10:AA$73,"KV")=0,"0",COUNTIF(AA$12:AA$38,"KV")+COUNTIF(SZAK!AA$10:AA$73,"KV"))</f>
        <v>0</v>
      </c>
      <c r="AB50" s="531"/>
      <c r="AC50" s="532"/>
      <c r="AD50" s="532"/>
      <c r="AE50" s="350">
        <f t="shared" si="26"/>
        <v>2</v>
      </c>
    </row>
    <row r="51" spans="1:31" s="33" customFormat="1" ht="15.75" x14ac:dyDescent="0.25">
      <c r="A51" s="274"/>
      <c r="B51" s="349"/>
      <c r="C51" s="552" t="s">
        <v>121</v>
      </c>
      <c r="D51" s="1142"/>
      <c r="E51" s="1143"/>
      <c r="F51" s="1144"/>
      <c r="G51" s="547" t="str">
        <f>IF(COUNTIF(G$12:G$38,"SZG")+COUNTIF(SZAK!G$10:G$73,"SZG")=0,"0",COUNTIF(G$12:G$38,"SZG")+COUNTIF(SZAK!G$10:G$73,"SZG"))</f>
        <v>0</v>
      </c>
      <c r="H51" s="559" t="str">
        <f>IF(COUNTIF(I14:I35,"SZG")=0,"",COUNTIF(I14:I35,"SZG"))</f>
        <v/>
      </c>
      <c r="I51" s="557"/>
      <c r="J51" s="558"/>
      <c r="K51" s="547" t="str">
        <f>IF(COUNTIF(K$12:K$38,"SZG")+COUNTIF(SZAK!K$10:K$73,"SZG")=0,"0",COUNTIF(K$12:K$38,"SZG")+COUNTIF(SZAK!K$10:K$73,"SZG"))</f>
        <v>0</v>
      </c>
      <c r="L51" s="559"/>
      <c r="M51" s="557"/>
      <c r="N51" s="558"/>
      <c r="O51" s="547">
        <v>1</v>
      </c>
      <c r="P51" s="559"/>
      <c r="Q51" s="557"/>
      <c r="R51" s="558"/>
      <c r="S51" s="547">
        <f>IF(COUNTIF(S$12:S$38,"SZG")+COUNTIF(SZAK!S$10:S$73,"SZG")=0,"0",COUNTIF(S$12:S$38,"SZG")+COUNTIF(SZAK!S$10:S$73,"SZG"))</f>
        <v>1</v>
      </c>
      <c r="T51" s="559" t="str">
        <f>IF(COUNTIF(U14:U35,"SZG")=0,"",COUNTIF(U14:U35,"SZG"))</f>
        <v/>
      </c>
      <c r="U51" s="557"/>
      <c r="V51" s="558"/>
      <c r="W51" s="547" t="str">
        <f>IF(COUNTIF(W$12:W$38,"SZG")+COUNTIF(SZAK!W$10:W$73,"SZG")=0,"0",COUNTIF(W$12:W$38,"SZG")+COUNTIF(SZAK!W$10:W$73,"SZG"))</f>
        <v>0</v>
      </c>
      <c r="X51" s="559" t="str">
        <f>IF(COUNTIF(Y14:Y35,"SZG")=0,"",COUNTIF(Y14:Y35,"SZG"))</f>
        <v/>
      </c>
      <c r="Y51" s="557"/>
      <c r="Z51" s="558"/>
      <c r="AA51" s="547" t="str">
        <f>IF(COUNTIF(AA$12:AA$38,"SZG")+COUNTIF(SZAK!AA$10:AA$73,"SZG")=0,"0",COUNTIF(AA$12:AA$38,"SZG")+COUNTIF(SZAK!AA$10:AA$73,"SZG"))</f>
        <v>0</v>
      </c>
      <c r="AB51" s="531"/>
      <c r="AC51" s="532"/>
      <c r="AD51" s="532"/>
      <c r="AE51" s="350">
        <f t="shared" si="26"/>
        <v>2</v>
      </c>
    </row>
    <row r="52" spans="1:31" s="33" customFormat="1" ht="15.75" x14ac:dyDescent="0.25">
      <c r="A52" s="274"/>
      <c r="B52" s="349"/>
      <c r="C52" s="552" t="s">
        <v>122</v>
      </c>
      <c r="D52" s="1142"/>
      <c r="E52" s="1143"/>
      <c r="F52" s="1144"/>
      <c r="G52" s="547" t="str">
        <f>IF(COUNTIF(G$12:G$38,"ZV")+COUNTIF(SZAK!G$10:G$73,"ZV")=0,"0",COUNTIF(G$12:G$38,"ZV")+COUNTIF(SZAK!G$10:G$73,"ZV"))</f>
        <v>0</v>
      </c>
      <c r="H52" s="559" t="str">
        <f>IF(COUNTIF(I14:I35,"ZV")=0,"",COUNTIF(I14:I35,"ZV"))</f>
        <v/>
      </c>
      <c r="I52" s="557"/>
      <c r="J52" s="558"/>
      <c r="K52" s="547" t="str">
        <f>IF(COUNTIF(K$12:K$38,"ZV")+COUNTIF(SZAK!K$10:K$73,"ZV")=0,"0",COUNTIF(K$12:K$38,"ZV")+COUNTIF(SZAK!K$10:K$73,"ZV"))</f>
        <v>0</v>
      </c>
      <c r="L52" s="559"/>
      <c r="M52" s="557"/>
      <c r="N52" s="558"/>
      <c r="O52" s="547">
        <f>IF(COUNTIF(O$12:O$38,"A")+COUNTIF(SZAK!O$10:O$73,"A")=0,"0",COUNTIF(O$12:O$38,"A")+COUNTIF(SZAK!O$10:O$73,"A"))</f>
        <v>2</v>
      </c>
      <c r="P52" s="559"/>
      <c r="Q52" s="557"/>
      <c r="R52" s="558"/>
      <c r="S52" s="547" t="str">
        <f>IF(COUNTIF(S$12:S$38,"ZV")+COUNTIF(SZAK!S$10:S$73,"ZV")=0,"0",COUNTIF(S$12:S$38,"ZV")+COUNTIF(SZAK!S$10:S$73,"ZV"))</f>
        <v>0</v>
      </c>
      <c r="T52" s="559" t="str">
        <f>IF(COUNTIF(U14:U35,"ZV")=0,"",COUNTIF(U14:U35,"ZV"))</f>
        <v/>
      </c>
      <c r="U52" s="557"/>
      <c r="V52" s="558"/>
      <c r="W52" s="547" t="str">
        <f>IF(COUNTIF(W$12:W$38,"ZV")+COUNTIF(SZAK!W$10:W$73,"ZV")=0,"0",COUNTIF(W$12:W$38,"ZV")+COUNTIF(SZAK!W$10:W$73,"ZV"))</f>
        <v>0</v>
      </c>
      <c r="X52" s="560" t="str">
        <f>IF(COUNTIF(Y14:Y35,"ZV")=0,"",COUNTIF(Y14:Y35,"ZV"))</f>
        <v/>
      </c>
      <c r="Y52" s="561"/>
      <c r="Z52" s="562"/>
      <c r="AA52" s="547">
        <f>IF(COUNTIF(AA$12:AA$38,"ZV")+COUNTIF(SZAK!AA$10:AA$73,"ZV")=0,"0",COUNTIF(AA$12:AA$38,"ZV")+COUNTIF(SZAK!AA$10:AA$73,"ZV"))</f>
        <v>3</v>
      </c>
      <c r="AB52" s="531"/>
      <c r="AC52" s="532"/>
      <c r="AD52" s="532"/>
      <c r="AE52" s="350">
        <f t="shared" si="26"/>
        <v>5</v>
      </c>
    </row>
    <row r="53" spans="1:31" s="33" customFormat="1" ht="15" x14ac:dyDescent="0.2">
      <c r="A53" s="736"/>
      <c r="B53" s="737"/>
      <c r="C53" s="738" t="s">
        <v>22</v>
      </c>
      <c r="D53" s="1180"/>
      <c r="E53" s="1181"/>
      <c r="F53" s="1181"/>
      <c r="G53" s="739">
        <f>SUM(G44:G52)</f>
        <v>2</v>
      </c>
      <c r="H53" s="1180"/>
      <c r="I53" s="1181"/>
      <c r="J53" s="1181"/>
      <c r="K53" s="739">
        <f>SUM(K44:K52)</f>
        <v>4</v>
      </c>
      <c r="L53" s="1180"/>
      <c r="M53" s="1181"/>
      <c r="N53" s="1181"/>
      <c r="O53" s="739">
        <f>SUM(O44:O52)</f>
        <v>14</v>
      </c>
      <c r="P53" s="1180"/>
      <c r="Q53" s="1181"/>
      <c r="R53" s="1181"/>
      <c r="S53" s="739">
        <f>IF(SUM(S44:S52)=0,"",SUM(S44:S52))</f>
        <v>6</v>
      </c>
      <c r="T53" s="1180"/>
      <c r="U53" s="1181"/>
      <c r="V53" s="1181"/>
      <c r="W53" s="739">
        <f>IF(SUM(W44:W52)=0,"",SUM(W44:W52))</f>
        <v>7</v>
      </c>
      <c r="X53" s="740"/>
      <c r="Y53" s="741"/>
      <c r="Z53" s="742"/>
      <c r="AA53" s="743">
        <f>IF(SUM(AA44:AA52)=0,"",SUM(AA44:AA52))</f>
        <v>11</v>
      </c>
      <c r="AB53" s="1180"/>
      <c r="AC53" s="1181"/>
      <c r="AD53" s="1181"/>
      <c r="AE53" s="744">
        <f t="shared" ref="AE53" si="27">IF(SUM(G53:AA53)=0,"",SUM(G53:AA53))</f>
        <v>44</v>
      </c>
    </row>
    <row r="54" spans="1:31" ht="15" x14ac:dyDescent="0.2">
      <c r="A54" s="750"/>
      <c r="B54" s="750"/>
      <c r="C54" s="750" t="s">
        <v>449</v>
      </c>
      <c r="D54" s="1204"/>
      <c r="E54" s="1204"/>
      <c r="F54" s="1204"/>
      <c r="G54" s="752">
        <f>SUM(SZAK!G87,G53)</f>
        <v>11</v>
      </c>
      <c r="H54" s="1204"/>
      <c r="I54" s="1204"/>
      <c r="J54" s="1204"/>
      <c r="K54" s="751">
        <f>SUM(SZAK!K87,K53)</f>
        <v>15</v>
      </c>
      <c r="L54" s="1204"/>
      <c r="M54" s="1204"/>
      <c r="N54" s="1204"/>
      <c r="O54" s="751">
        <f>SUM(SZAK!O87,O53)</f>
        <v>25</v>
      </c>
      <c r="P54" s="1204"/>
      <c r="Q54" s="1204"/>
      <c r="R54" s="1204"/>
      <c r="S54" s="751">
        <f>SUM(SZAK!S87,S53)</f>
        <v>16</v>
      </c>
      <c r="T54" s="1204"/>
      <c r="U54" s="1204"/>
      <c r="V54" s="1204"/>
      <c r="W54" s="751">
        <f>SUM(SZAK!W87,W53)</f>
        <v>17</v>
      </c>
      <c r="X54" s="1204"/>
      <c r="Y54" s="1204"/>
      <c r="Z54" s="1204"/>
      <c r="AA54" s="751">
        <f>SUM(SZAK!AA87,AA53)</f>
        <v>18</v>
      </c>
      <c r="AB54" s="1205"/>
      <c r="AC54" s="1206"/>
      <c r="AD54" s="1207"/>
      <c r="AE54" s="750"/>
    </row>
    <row r="55" spans="1:31" x14ac:dyDescent="0.2">
      <c r="D55" s="535">
        <f>D42+E42</f>
        <v>444</v>
      </c>
      <c r="H55" s="535">
        <f>H42+I42</f>
        <v>472</v>
      </c>
      <c r="L55" s="535">
        <f>L42+M42</f>
        <v>454</v>
      </c>
      <c r="P55" s="535">
        <f>P42+Q37</f>
        <v>454</v>
      </c>
      <c r="T55" s="535">
        <f>T42+U42</f>
        <v>482</v>
      </c>
      <c r="X55" s="535">
        <f>X42+Y37</f>
        <v>354</v>
      </c>
    </row>
    <row r="57" spans="1:31" s="423" customFormat="1" ht="14.25" x14ac:dyDescent="0.2">
      <c r="C57" s="789" t="s">
        <v>472</v>
      </c>
      <c r="G57" s="793">
        <v>2</v>
      </c>
      <c r="H57" s="793"/>
      <c r="I57" s="793"/>
      <c r="J57" s="793"/>
      <c r="K57" s="793">
        <v>6</v>
      </c>
      <c r="L57" s="793"/>
      <c r="M57" s="793"/>
      <c r="N57" s="793"/>
      <c r="O57" s="793">
        <v>6</v>
      </c>
      <c r="P57" s="793"/>
      <c r="Q57" s="793"/>
      <c r="R57" s="793"/>
      <c r="S57" s="793">
        <v>7</v>
      </c>
      <c r="T57" s="793"/>
      <c r="U57" s="793"/>
      <c r="V57" s="793"/>
      <c r="W57" s="793">
        <v>8</v>
      </c>
      <c r="X57" s="793"/>
      <c r="Y57" s="793"/>
      <c r="Z57" s="793"/>
      <c r="AA57" s="793">
        <v>7</v>
      </c>
    </row>
  </sheetData>
  <protectedRanges>
    <protectedRange sqref="C43" name="Tartomány4"/>
    <protectedRange sqref="C17:C24" name="Tartomány1_2_1_1"/>
    <protectedRange sqref="C16" name="Tartomány1_2_1_1_3"/>
    <protectedRange sqref="C12" name="Tartomány1_2_1"/>
    <protectedRange sqref="C53" name="Tartomány4_1_1"/>
    <protectedRange sqref="C52" name="Tartomány4_1_1_1_2"/>
  </protectedRanges>
  <mergeCells count="62">
    <mergeCell ref="AB53:AD53"/>
    <mergeCell ref="D52:F52"/>
    <mergeCell ref="D51:F51"/>
    <mergeCell ref="D50:F50"/>
    <mergeCell ref="D49:F49"/>
    <mergeCell ref="D53:F53"/>
    <mergeCell ref="H53:J53"/>
    <mergeCell ref="L53:N53"/>
    <mergeCell ref="P53:R53"/>
    <mergeCell ref="T53:V53"/>
    <mergeCell ref="D48:F48"/>
    <mergeCell ref="D47:F47"/>
    <mergeCell ref="D46:F46"/>
    <mergeCell ref="D45:F45"/>
    <mergeCell ref="D44:F44"/>
    <mergeCell ref="D38:S38"/>
    <mergeCell ref="T38:AA38"/>
    <mergeCell ref="AB38:AE38"/>
    <mergeCell ref="A43:S43"/>
    <mergeCell ref="AE8:AE9"/>
    <mergeCell ref="D27:S27"/>
    <mergeCell ref="T27:AA27"/>
    <mergeCell ref="AB27:AE27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O8:O9"/>
    <mergeCell ref="F8:F9"/>
    <mergeCell ref="A1:AE1"/>
    <mergeCell ref="A2:AE2"/>
    <mergeCell ref="A3:AE3"/>
    <mergeCell ref="A4:AE4"/>
    <mergeCell ref="A5:AE5"/>
    <mergeCell ref="AF6:AF9"/>
    <mergeCell ref="AG6:AG9"/>
    <mergeCell ref="A6:A9"/>
    <mergeCell ref="B6:B9"/>
    <mergeCell ref="C6:C9"/>
    <mergeCell ref="D6:S6"/>
    <mergeCell ref="T6:AA6"/>
    <mergeCell ref="G8:G9"/>
    <mergeCell ref="AB6:AE7"/>
    <mergeCell ref="D7:G7"/>
    <mergeCell ref="H7:K7"/>
    <mergeCell ref="L7:O7"/>
    <mergeCell ref="P7:S7"/>
    <mergeCell ref="T7:W7"/>
    <mergeCell ref="X7:AA7"/>
    <mergeCell ref="AD8:AD9"/>
    <mergeCell ref="X54:Z54"/>
    <mergeCell ref="AB54:AD54"/>
    <mergeCell ref="D54:F54"/>
    <mergeCell ref="H54:J54"/>
    <mergeCell ref="L54:N54"/>
    <mergeCell ref="P54:R54"/>
    <mergeCell ref="T54:V54"/>
  </mergeCells>
  <pageMargins left="0.7" right="0.7" top="0.75" bottom="0.75" header="0.3" footer="0.3"/>
  <pageSetup paperSize="8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59"/>
  <sheetViews>
    <sheetView topLeftCell="B9" zoomScale="98" zoomScaleNormal="98" workbookViewId="0">
      <selection activeCell="AG14" sqref="AG14"/>
    </sheetView>
  </sheetViews>
  <sheetFormatPr defaultRowHeight="12.75" x14ac:dyDescent="0.2"/>
  <cols>
    <col min="1" max="1" width="14.83203125" customWidth="1"/>
    <col min="2" max="2" width="9.33203125" customWidth="1"/>
    <col min="3" max="3" width="47.5" customWidth="1"/>
    <col min="4" max="5" width="9.5" bestFit="1" customWidth="1"/>
    <col min="6" max="6" width="11.6640625" bestFit="1" customWidth="1"/>
    <col min="7" max="27" width="9.5" bestFit="1" customWidth="1"/>
    <col min="28" max="28" width="10.1640625" customWidth="1"/>
    <col min="29" max="29" width="10.5" bestFit="1" customWidth="1"/>
    <col min="30" max="30" width="9.5" bestFit="1" customWidth="1"/>
    <col min="31" max="31" width="10.5" bestFit="1" customWidth="1"/>
    <col min="32" max="32" width="48.1640625" bestFit="1" customWidth="1"/>
    <col min="33" max="33" width="40.1640625" customWidth="1"/>
  </cols>
  <sheetData>
    <row r="1" spans="1:33" s="33" customFormat="1" ht="22.5" x14ac:dyDescent="0.2">
      <c r="A1" s="1081" t="s">
        <v>13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  <c r="P1" s="1081"/>
      <c r="Q1" s="1081"/>
      <c r="R1" s="1081"/>
      <c r="S1" s="1081"/>
      <c r="T1" s="1081"/>
      <c r="U1" s="1081"/>
      <c r="V1" s="1081"/>
      <c r="W1" s="1081"/>
      <c r="X1" s="1081"/>
      <c r="Y1" s="1081"/>
      <c r="Z1" s="1081"/>
      <c r="AA1" s="1081"/>
      <c r="AB1" s="1081"/>
      <c r="AC1" s="1081"/>
      <c r="AD1" s="1081"/>
      <c r="AE1" s="1081"/>
    </row>
    <row r="2" spans="1:33" s="33" customFormat="1" ht="22.5" x14ac:dyDescent="0.2">
      <c r="A2" s="1082" t="s">
        <v>95</v>
      </c>
      <c r="B2" s="1082"/>
      <c r="C2" s="1082"/>
      <c r="D2" s="1082"/>
      <c r="E2" s="1082"/>
      <c r="F2" s="1082"/>
      <c r="G2" s="1082"/>
      <c r="H2" s="1082"/>
      <c r="I2" s="1082"/>
      <c r="J2" s="1082"/>
      <c r="K2" s="1082"/>
      <c r="L2" s="1082"/>
      <c r="M2" s="1082"/>
      <c r="N2" s="1082"/>
      <c r="O2" s="1082"/>
      <c r="P2" s="1082"/>
      <c r="Q2" s="1082"/>
      <c r="R2" s="1082"/>
      <c r="S2" s="1082"/>
      <c r="T2" s="1082"/>
      <c r="U2" s="1082"/>
      <c r="V2" s="1082"/>
      <c r="W2" s="1082"/>
      <c r="X2" s="1082"/>
      <c r="Y2" s="1082"/>
      <c r="Z2" s="1082"/>
      <c r="AA2" s="1082"/>
      <c r="AB2" s="1082"/>
      <c r="AC2" s="1082"/>
      <c r="AD2" s="1082"/>
      <c r="AE2" s="1082"/>
    </row>
    <row r="3" spans="1:33" s="33" customFormat="1" ht="22.5" x14ac:dyDescent="0.2">
      <c r="A3" s="1082" t="s">
        <v>160</v>
      </c>
      <c r="B3" s="1082"/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2"/>
      <c r="V3" s="1082"/>
      <c r="W3" s="1082"/>
      <c r="X3" s="1082"/>
      <c r="Y3" s="1082"/>
      <c r="Z3" s="1082"/>
      <c r="AA3" s="1082"/>
      <c r="AB3" s="1082"/>
      <c r="AC3" s="1082"/>
      <c r="AD3" s="1082"/>
      <c r="AE3" s="1082"/>
    </row>
    <row r="4" spans="1:33" s="33" customFormat="1" ht="22.5" x14ac:dyDescent="0.2">
      <c r="A4" s="1082" t="s">
        <v>412</v>
      </c>
      <c r="B4" s="1082"/>
      <c r="C4" s="1082"/>
      <c r="D4" s="1082"/>
      <c r="E4" s="1082"/>
      <c r="F4" s="1082"/>
      <c r="G4" s="1082"/>
      <c r="H4" s="1082"/>
      <c r="I4" s="1082"/>
      <c r="J4" s="1082"/>
      <c r="K4" s="1082"/>
      <c r="L4" s="1082"/>
      <c r="M4" s="1082"/>
      <c r="N4" s="1082"/>
      <c r="O4" s="1082"/>
      <c r="P4" s="1082"/>
      <c r="Q4" s="1082"/>
      <c r="R4" s="1082"/>
      <c r="S4" s="1082"/>
      <c r="T4" s="1082"/>
      <c r="U4" s="1082"/>
      <c r="V4" s="1082"/>
      <c r="W4" s="1082"/>
      <c r="X4" s="1082"/>
      <c r="Y4" s="1082"/>
      <c r="Z4" s="1082"/>
      <c r="AA4" s="1082"/>
      <c r="AB4" s="1082"/>
      <c r="AC4" s="1082"/>
      <c r="AD4" s="1082"/>
      <c r="AE4" s="1082"/>
    </row>
    <row r="5" spans="1:33" s="33" customFormat="1" ht="23.25" thickBot="1" x14ac:dyDescent="0.25">
      <c r="A5" s="1083" t="s">
        <v>413</v>
      </c>
      <c r="B5" s="1083"/>
      <c r="C5" s="1083"/>
      <c r="D5" s="1081"/>
      <c r="E5" s="1081"/>
      <c r="F5" s="1081"/>
      <c r="G5" s="1081"/>
      <c r="H5" s="1081"/>
      <c r="I5" s="1081"/>
      <c r="J5" s="1081"/>
      <c r="K5" s="1081"/>
      <c r="L5" s="1081"/>
      <c r="M5" s="1081"/>
      <c r="N5" s="1081"/>
      <c r="O5" s="1081"/>
      <c r="P5" s="1081"/>
      <c r="Q5" s="1081"/>
      <c r="R5" s="1081"/>
      <c r="S5" s="1081"/>
      <c r="T5" s="1081"/>
      <c r="U5" s="1081"/>
      <c r="V5" s="1081"/>
      <c r="W5" s="1081"/>
      <c r="X5" s="1081"/>
      <c r="Y5" s="1081"/>
      <c r="Z5" s="1081"/>
      <c r="AA5" s="1081"/>
      <c r="AB5" s="1083"/>
      <c r="AC5" s="1083"/>
      <c r="AD5" s="1083"/>
      <c r="AE5" s="1083"/>
    </row>
    <row r="6" spans="1:33" s="33" customFormat="1" ht="14.25" thickTop="1" thickBot="1" x14ac:dyDescent="0.25">
      <c r="A6" s="1160" t="s">
        <v>10</v>
      </c>
      <c r="B6" s="1163" t="s">
        <v>11</v>
      </c>
      <c r="C6" s="1246" t="s">
        <v>12</v>
      </c>
      <c r="D6" s="1156"/>
      <c r="E6" s="1156"/>
      <c r="F6" s="1156"/>
      <c r="G6" s="1156"/>
      <c r="H6" s="1156"/>
      <c r="I6" s="1156"/>
      <c r="J6" s="1156"/>
      <c r="K6" s="1156"/>
      <c r="L6" s="1156"/>
      <c r="M6" s="1156"/>
      <c r="N6" s="1156"/>
      <c r="O6" s="1156"/>
      <c r="P6" s="1156"/>
      <c r="Q6" s="1156"/>
      <c r="R6" s="1156"/>
      <c r="S6" s="1156"/>
      <c r="T6" s="1156"/>
      <c r="U6" s="1156"/>
      <c r="V6" s="1156"/>
      <c r="W6" s="1156"/>
      <c r="X6" s="1156"/>
      <c r="Y6" s="1156"/>
      <c r="Z6" s="1156"/>
      <c r="AA6" s="1156"/>
      <c r="AB6" s="1131" t="s">
        <v>420</v>
      </c>
      <c r="AC6" s="1131"/>
      <c r="AD6" s="1131"/>
      <c r="AE6" s="1132"/>
      <c r="AF6" s="1079" t="s">
        <v>188</v>
      </c>
      <c r="AG6" s="1079" t="s">
        <v>189</v>
      </c>
    </row>
    <row r="7" spans="1:33" s="33" customFormat="1" x14ac:dyDescent="0.2">
      <c r="A7" s="1161"/>
      <c r="B7" s="1164"/>
      <c r="C7" s="1247"/>
      <c r="D7" s="1157" t="s">
        <v>172</v>
      </c>
      <c r="E7" s="1157"/>
      <c r="F7" s="1157"/>
      <c r="G7" s="1158"/>
      <c r="H7" s="1157" t="s">
        <v>2</v>
      </c>
      <c r="I7" s="1157"/>
      <c r="J7" s="1157"/>
      <c r="K7" s="1159"/>
      <c r="L7" s="1157" t="s">
        <v>144</v>
      </c>
      <c r="M7" s="1157"/>
      <c r="N7" s="1157"/>
      <c r="O7" s="1158"/>
      <c r="P7" s="1157" t="s">
        <v>3</v>
      </c>
      <c r="Q7" s="1157"/>
      <c r="R7" s="1157"/>
      <c r="S7" s="1158"/>
      <c r="T7" s="1157" t="s">
        <v>139</v>
      </c>
      <c r="U7" s="1157"/>
      <c r="V7" s="1157"/>
      <c r="W7" s="1158"/>
      <c r="X7" s="1157" t="s">
        <v>140</v>
      </c>
      <c r="Y7" s="1157"/>
      <c r="Z7" s="1157"/>
      <c r="AA7" s="1158"/>
      <c r="AB7" s="1133"/>
      <c r="AC7" s="1133"/>
      <c r="AD7" s="1133"/>
      <c r="AE7" s="1134"/>
      <c r="AF7" s="1184"/>
      <c r="AG7" s="1080"/>
    </row>
    <row r="8" spans="1:33" s="33" customFormat="1" x14ac:dyDescent="0.2">
      <c r="A8" s="1161"/>
      <c r="B8" s="1164"/>
      <c r="C8" s="1247"/>
      <c r="D8" s="415"/>
      <c r="E8" s="415"/>
      <c r="F8" s="1189" t="s">
        <v>9</v>
      </c>
      <c r="G8" s="1149" t="s">
        <v>123</v>
      </c>
      <c r="H8" s="415"/>
      <c r="I8" s="415"/>
      <c r="J8" s="1189" t="s">
        <v>9</v>
      </c>
      <c r="K8" s="1193" t="s">
        <v>123</v>
      </c>
      <c r="L8" s="415"/>
      <c r="M8" s="415"/>
      <c r="N8" s="1189" t="s">
        <v>9</v>
      </c>
      <c r="O8" s="1149" t="s">
        <v>123</v>
      </c>
      <c r="P8" s="415"/>
      <c r="Q8" s="415"/>
      <c r="R8" s="1189" t="s">
        <v>9</v>
      </c>
      <c r="S8" s="1145" t="s">
        <v>123</v>
      </c>
      <c r="T8" s="415"/>
      <c r="U8" s="415"/>
      <c r="V8" s="1189" t="s">
        <v>9</v>
      </c>
      <c r="W8" s="1149" t="s">
        <v>123</v>
      </c>
      <c r="X8" s="415"/>
      <c r="Y8" s="415"/>
      <c r="Z8" s="1189" t="s">
        <v>9</v>
      </c>
      <c r="AA8" s="1145" t="s">
        <v>123</v>
      </c>
      <c r="AB8" s="415"/>
      <c r="AC8" s="415"/>
      <c r="AD8" s="1189" t="s">
        <v>9</v>
      </c>
      <c r="AE8" s="1194" t="s">
        <v>106</v>
      </c>
      <c r="AF8" s="1184"/>
      <c r="AG8" s="1080"/>
    </row>
    <row r="9" spans="1:33" s="33" customFormat="1" ht="78.75" thickBot="1" x14ac:dyDescent="0.25">
      <c r="A9" s="1162"/>
      <c r="B9" s="1165"/>
      <c r="C9" s="1248"/>
      <c r="D9" s="417" t="s">
        <v>124</v>
      </c>
      <c r="E9" s="417" t="s">
        <v>124</v>
      </c>
      <c r="F9" s="1130"/>
      <c r="G9" s="1150"/>
      <c r="H9" s="417" t="s">
        <v>124</v>
      </c>
      <c r="I9" s="417" t="s">
        <v>124</v>
      </c>
      <c r="J9" s="1130"/>
      <c r="K9" s="1148"/>
      <c r="L9" s="417" t="s">
        <v>124</v>
      </c>
      <c r="M9" s="417" t="s">
        <v>124</v>
      </c>
      <c r="N9" s="1130"/>
      <c r="O9" s="1150"/>
      <c r="P9" s="417" t="s">
        <v>124</v>
      </c>
      <c r="Q9" s="417" t="s">
        <v>124</v>
      </c>
      <c r="R9" s="1130"/>
      <c r="S9" s="1146"/>
      <c r="T9" s="417" t="s">
        <v>124</v>
      </c>
      <c r="U9" s="417" t="s">
        <v>124</v>
      </c>
      <c r="V9" s="1130"/>
      <c r="W9" s="1150"/>
      <c r="X9" s="417" t="s">
        <v>124</v>
      </c>
      <c r="Y9" s="417" t="s">
        <v>124</v>
      </c>
      <c r="Z9" s="1130"/>
      <c r="AA9" s="1146"/>
      <c r="AB9" s="417" t="s">
        <v>134</v>
      </c>
      <c r="AC9" s="417" t="s">
        <v>134</v>
      </c>
      <c r="AD9" s="1130"/>
      <c r="AE9" s="1195"/>
      <c r="AF9" s="1184"/>
      <c r="AG9" s="1080"/>
    </row>
    <row r="10" spans="1:33" s="43" customFormat="1" ht="15.75" customHeight="1" thickBot="1" x14ac:dyDescent="0.25">
      <c r="A10" s="165"/>
      <c r="B10" s="166"/>
      <c r="C10" s="167" t="s">
        <v>125</v>
      </c>
      <c r="D10" s="281">
        <f>SZAK!D75</f>
        <v>182</v>
      </c>
      <c r="E10" s="281">
        <f>SZAK!E75</f>
        <v>228</v>
      </c>
      <c r="F10" s="281">
        <f>SZAK!F75</f>
        <v>27</v>
      </c>
      <c r="G10" s="291" t="s">
        <v>18</v>
      </c>
      <c r="H10" s="281">
        <f>SZAK!H75</f>
        <v>84</v>
      </c>
      <c r="I10" s="281">
        <f>SZAK!I75</f>
        <v>294</v>
      </c>
      <c r="J10" s="281">
        <f>SZAK!J75</f>
        <v>28</v>
      </c>
      <c r="K10" s="291" t="s">
        <v>18</v>
      </c>
      <c r="L10" s="281">
        <f>SZAK!L75</f>
        <v>98</v>
      </c>
      <c r="M10" s="281">
        <f>SZAK!M75</f>
        <v>266</v>
      </c>
      <c r="N10" s="281">
        <f>SZAK!N75</f>
        <v>24</v>
      </c>
      <c r="O10" s="291" t="s">
        <v>18</v>
      </c>
      <c r="P10" s="281">
        <f>SZAK!P75</f>
        <v>84</v>
      </c>
      <c r="Q10" s="281">
        <f>SZAK!Q75</f>
        <v>196</v>
      </c>
      <c r="R10" s="281">
        <f>SZAK!R75</f>
        <v>20</v>
      </c>
      <c r="S10" s="281" t="s">
        <v>18</v>
      </c>
      <c r="T10" s="281">
        <f>SZAK!T75</f>
        <v>112</v>
      </c>
      <c r="U10" s="281">
        <f>SZAK!U75</f>
        <v>224</v>
      </c>
      <c r="V10" s="281">
        <f>SZAK!V75</f>
        <v>24</v>
      </c>
      <c r="W10" s="281" t="s">
        <v>18</v>
      </c>
      <c r="X10" s="281">
        <f>SZAK!X75</f>
        <v>44</v>
      </c>
      <c r="Y10" s="281">
        <f>SZAK!Y75</f>
        <v>124</v>
      </c>
      <c r="Z10" s="281">
        <f>SZAK!Z75</f>
        <v>16</v>
      </c>
      <c r="AA10" s="428" t="s">
        <v>18</v>
      </c>
      <c r="AB10" s="420">
        <f>SUM(D10,H10,L10,P10,T10,X10)</f>
        <v>604</v>
      </c>
      <c r="AC10" s="420">
        <f>SUM(E10,I10,M10,Q10,U10,Y10)</f>
        <v>1332</v>
      </c>
      <c r="AD10" s="420">
        <f>SUM(F10,J10,N10,R10,V10,Z10)</f>
        <v>139</v>
      </c>
      <c r="AE10" s="421">
        <f>SUM(AB10,AC10)</f>
        <v>1936</v>
      </c>
      <c r="AF10" s="171"/>
      <c r="AG10" s="171"/>
    </row>
    <row r="11" spans="1:33" s="33" customFormat="1" ht="15.75" x14ac:dyDescent="0.2">
      <c r="A11" s="172" t="s">
        <v>2</v>
      </c>
      <c r="B11" s="173"/>
      <c r="C11" s="174" t="s">
        <v>415</v>
      </c>
      <c r="D11" s="175"/>
      <c r="E11" s="175"/>
      <c r="F11" s="176"/>
      <c r="G11" s="177"/>
      <c r="H11" s="175"/>
      <c r="I11" s="175"/>
      <c r="J11" s="176"/>
      <c r="K11" s="178"/>
      <c r="L11" s="175"/>
      <c r="M11" s="175"/>
      <c r="N11" s="176"/>
      <c r="O11" s="178"/>
      <c r="P11" s="175"/>
      <c r="Q11" s="175"/>
      <c r="R11" s="176"/>
      <c r="S11" s="429"/>
      <c r="T11" s="430"/>
      <c r="U11" s="175"/>
      <c r="V11" s="176"/>
      <c r="W11" s="180"/>
      <c r="X11" s="430"/>
      <c r="Y11" s="175"/>
      <c r="Z11" s="176"/>
      <c r="AA11" s="177"/>
      <c r="AB11" s="431"/>
      <c r="AC11" s="182"/>
      <c r="AD11" s="182"/>
      <c r="AE11" s="183"/>
      <c r="AF11" s="57"/>
      <c r="AG11" s="57"/>
    </row>
    <row r="12" spans="1:33" s="504" customFormat="1" x14ac:dyDescent="0.2">
      <c r="A12" s="707" t="s">
        <v>54</v>
      </c>
      <c r="B12" s="133" t="s">
        <v>1</v>
      </c>
      <c r="C12" s="1025" t="s">
        <v>55</v>
      </c>
      <c r="D12" s="127"/>
      <c r="E12" s="127"/>
      <c r="F12" s="128"/>
      <c r="G12" s="129"/>
      <c r="H12" s="126"/>
      <c r="I12" s="127"/>
      <c r="J12" s="128"/>
      <c r="K12" s="130"/>
      <c r="L12" s="127"/>
      <c r="M12" s="127"/>
      <c r="N12" s="134"/>
      <c r="O12" s="129"/>
      <c r="P12" s="126"/>
      <c r="Q12" s="701"/>
      <c r="R12" s="55"/>
      <c r="S12" s="702"/>
      <c r="T12" s="703">
        <v>28</v>
      </c>
      <c r="U12" s="127"/>
      <c r="V12" s="128">
        <v>2</v>
      </c>
      <c r="W12" s="704" t="s">
        <v>1</v>
      </c>
      <c r="X12" s="703"/>
      <c r="Y12" s="127"/>
      <c r="Z12" s="128"/>
      <c r="AA12" s="129"/>
      <c r="AB12" s="118">
        <f t="shared" ref="AB12:AB16" si="0">SUM(D12,H12,L12,P12,T12,X12)</f>
        <v>28</v>
      </c>
      <c r="AC12" s="131">
        <f t="shared" ref="AC12:AC16" si="1">SUM(E12,I12,M12,Q12,U12,Y12)</f>
        <v>0</v>
      </c>
      <c r="AD12" s="118">
        <f t="shared" ref="AD12:AD16" si="2">SUM(F12,J12,N12,R12,V12,Z12)</f>
        <v>2</v>
      </c>
      <c r="AE12" s="132">
        <f t="shared" ref="AE12:AE16" si="3">SUM(AB12,AC12)</f>
        <v>28</v>
      </c>
      <c r="AF12" s="839" t="s">
        <v>601</v>
      </c>
      <c r="AG12" s="81" t="s">
        <v>209</v>
      </c>
    </row>
    <row r="13" spans="1:33" s="31" customFormat="1" x14ac:dyDescent="0.2">
      <c r="A13" s="707" t="s">
        <v>543</v>
      </c>
      <c r="B13" s="52"/>
      <c r="C13" s="1026" t="s">
        <v>422</v>
      </c>
      <c r="D13" s="153"/>
      <c r="E13" s="153"/>
      <c r="F13" s="154"/>
      <c r="G13" s="155"/>
      <c r="H13" s="138"/>
      <c r="I13" s="153"/>
      <c r="J13" s="154"/>
      <c r="K13" s="627"/>
      <c r="L13" s="153"/>
      <c r="M13" s="153"/>
      <c r="N13" s="154"/>
      <c r="O13" s="155"/>
      <c r="P13" s="138"/>
      <c r="Q13" s="153"/>
      <c r="R13" s="798"/>
      <c r="S13" s="83"/>
      <c r="T13" s="138"/>
      <c r="U13" s="153">
        <v>14</v>
      </c>
      <c r="V13" s="154">
        <v>2</v>
      </c>
      <c r="W13" s="155" t="s">
        <v>110</v>
      </c>
      <c r="X13" s="138"/>
      <c r="Y13" s="153"/>
      <c r="Z13" s="154"/>
      <c r="AA13" s="155"/>
      <c r="AB13" s="118">
        <f t="shared" si="0"/>
        <v>0</v>
      </c>
      <c r="AC13" s="131">
        <f t="shared" si="1"/>
        <v>14</v>
      </c>
      <c r="AD13" s="118">
        <f t="shared" si="2"/>
        <v>2</v>
      </c>
      <c r="AE13" s="132">
        <f t="shared" si="3"/>
        <v>14</v>
      </c>
      <c r="AF13" s="44" t="s">
        <v>205</v>
      </c>
      <c r="AG13" s="55" t="s">
        <v>544</v>
      </c>
    </row>
    <row r="14" spans="1:33" s="30" customFormat="1" ht="15.75" customHeight="1" x14ac:dyDescent="0.2">
      <c r="A14" s="975" t="s">
        <v>606</v>
      </c>
      <c r="B14" s="133" t="s">
        <v>1</v>
      </c>
      <c r="C14" s="1072" t="s">
        <v>76</v>
      </c>
      <c r="D14" s="156"/>
      <c r="E14" s="157"/>
      <c r="F14" s="158"/>
      <c r="G14" s="159"/>
      <c r="H14" s="138"/>
      <c r="I14" s="153"/>
      <c r="J14" s="154"/>
      <c r="K14" s="627"/>
      <c r="L14" s="153"/>
      <c r="M14" s="153"/>
      <c r="N14" s="154"/>
      <c r="O14" s="142"/>
      <c r="P14" s="628"/>
      <c r="Q14" s="138"/>
      <c r="R14" s="154"/>
      <c r="S14" s="155"/>
      <c r="T14" s="138"/>
      <c r="U14" s="127"/>
      <c r="V14" s="134"/>
      <c r="W14" s="139"/>
      <c r="X14" s="1073">
        <v>2</v>
      </c>
      <c r="Y14" s="1073">
        <v>18</v>
      </c>
      <c r="Z14" s="128">
        <v>2</v>
      </c>
      <c r="AA14" s="142" t="s">
        <v>110</v>
      </c>
      <c r="AB14" s="572">
        <f t="shared" si="0"/>
        <v>2</v>
      </c>
      <c r="AC14" s="51">
        <f t="shared" si="1"/>
        <v>18</v>
      </c>
      <c r="AD14" s="118">
        <f t="shared" ref="AD14" si="4">IF(J14+F14+N14+R14+V14+Z14=0,"",J14+F14+N14+R14+V14+Z14)</f>
        <v>2</v>
      </c>
      <c r="AE14" s="132">
        <f t="shared" si="3"/>
        <v>20</v>
      </c>
      <c r="AF14" s="726" t="s">
        <v>473</v>
      </c>
      <c r="AG14" s="973" t="s">
        <v>654</v>
      </c>
    </row>
    <row r="15" spans="1:33" s="504" customFormat="1" x14ac:dyDescent="0.2">
      <c r="A15" s="141" t="s">
        <v>454</v>
      </c>
      <c r="B15" s="133" t="s">
        <v>79</v>
      </c>
      <c r="C15" s="705" t="s">
        <v>453</v>
      </c>
      <c r="D15" s="127" t="s">
        <v>108</v>
      </c>
      <c r="E15" s="127" t="s">
        <v>108</v>
      </c>
      <c r="F15" s="128"/>
      <c r="G15" s="129"/>
      <c r="H15" s="716">
        <v>28</v>
      </c>
      <c r="I15" s="717">
        <v>28</v>
      </c>
      <c r="J15" s="718">
        <v>2</v>
      </c>
      <c r="K15" s="719" t="s">
        <v>128</v>
      </c>
      <c r="L15" s="717" t="s">
        <v>108</v>
      </c>
      <c r="M15" s="717" t="s">
        <v>108</v>
      </c>
      <c r="N15" s="718"/>
      <c r="O15" s="720"/>
      <c r="P15" s="716" t="s">
        <v>108</v>
      </c>
      <c r="Q15" s="717" t="s">
        <v>108</v>
      </c>
      <c r="R15" s="718"/>
      <c r="S15" s="719"/>
      <c r="T15" s="717" t="s">
        <v>108</v>
      </c>
      <c r="U15" s="717" t="s">
        <v>108</v>
      </c>
      <c r="V15" s="718"/>
      <c r="W15" s="719"/>
      <c r="X15" s="717"/>
      <c r="Y15" s="717" t="s">
        <v>108</v>
      </c>
      <c r="Z15" s="718"/>
      <c r="AA15" s="720"/>
      <c r="AB15" s="118">
        <f t="shared" si="0"/>
        <v>28</v>
      </c>
      <c r="AC15" s="131">
        <f t="shared" si="1"/>
        <v>28</v>
      </c>
      <c r="AD15" s="118">
        <f t="shared" si="2"/>
        <v>2</v>
      </c>
      <c r="AE15" s="132">
        <f t="shared" si="3"/>
        <v>56</v>
      </c>
      <c r="AF15" s="726" t="s">
        <v>205</v>
      </c>
      <c r="AG15" s="81" t="s">
        <v>211</v>
      </c>
    </row>
    <row r="16" spans="1:33" s="504" customFormat="1" x14ac:dyDescent="0.2">
      <c r="A16" s="141" t="s">
        <v>620</v>
      </c>
      <c r="B16" s="133" t="s">
        <v>79</v>
      </c>
      <c r="C16" s="706" t="s">
        <v>162</v>
      </c>
      <c r="D16" s="127" t="s">
        <v>108</v>
      </c>
      <c r="E16" s="127" t="s">
        <v>108</v>
      </c>
      <c r="F16" s="128"/>
      <c r="G16" s="129"/>
      <c r="H16" s="716" t="s">
        <v>108</v>
      </c>
      <c r="I16" s="717" t="s">
        <v>108</v>
      </c>
      <c r="J16" s="718"/>
      <c r="K16" s="719"/>
      <c r="L16" s="717">
        <v>28</v>
      </c>
      <c r="M16" s="717">
        <v>14</v>
      </c>
      <c r="N16" s="718">
        <v>2</v>
      </c>
      <c r="O16" s="720" t="s">
        <v>128</v>
      </c>
      <c r="P16" s="716" t="s">
        <v>108</v>
      </c>
      <c r="Q16" s="717" t="s">
        <v>108</v>
      </c>
      <c r="R16" s="718"/>
      <c r="S16" s="719"/>
      <c r="T16" s="717" t="s">
        <v>108</v>
      </c>
      <c r="U16" s="717" t="s">
        <v>108</v>
      </c>
      <c r="V16" s="718"/>
      <c r="W16" s="719"/>
      <c r="X16" s="717" t="s">
        <v>108</v>
      </c>
      <c r="Y16" s="717" t="s">
        <v>108</v>
      </c>
      <c r="Z16" s="718"/>
      <c r="AA16" s="720"/>
      <c r="AB16" s="118">
        <f t="shared" si="0"/>
        <v>28</v>
      </c>
      <c r="AC16" s="131">
        <f t="shared" si="1"/>
        <v>14</v>
      </c>
      <c r="AD16" s="118">
        <f t="shared" si="2"/>
        <v>2</v>
      </c>
      <c r="AE16" s="132">
        <f t="shared" si="3"/>
        <v>42</v>
      </c>
      <c r="AF16" s="726" t="s">
        <v>205</v>
      </c>
      <c r="AG16" s="81" t="s">
        <v>217</v>
      </c>
    </row>
    <row r="17" spans="1:34" s="504" customFormat="1" x14ac:dyDescent="0.2">
      <c r="A17" s="141" t="s">
        <v>163</v>
      </c>
      <c r="B17" s="133" t="s">
        <v>79</v>
      </c>
      <c r="C17" s="706" t="s">
        <v>164</v>
      </c>
      <c r="D17" s="127" t="s">
        <v>108</v>
      </c>
      <c r="E17" s="127" t="s">
        <v>108</v>
      </c>
      <c r="F17" s="128"/>
      <c r="G17" s="129"/>
      <c r="H17" s="716" t="s">
        <v>108</v>
      </c>
      <c r="I17" s="717" t="s">
        <v>108</v>
      </c>
      <c r="J17" s="718"/>
      <c r="K17" s="719"/>
      <c r="L17" s="717" t="s">
        <v>108</v>
      </c>
      <c r="M17" s="717" t="s">
        <v>108</v>
      </c>
      <c r="N17" s="718"/>
      <c r="O17" s="720"/>
      <c r="P17" s="716">
        <v>28</v>
      </c>
      <c r="Q17" s="717">
        <v>28</v>
      </c>
      <c r="R17" s="718">
        <v>2</v>
      </c>
      <c r="S17" s="719" t="s">
        <v>142</v>
      </c>
      <c r="T17" s="717" t="s">
        <v>108</v>
      </c>
      <c r="U17" s="717" t="s">
        <v>108</v>
      </c>
      <c r="V17" s="718"/>
      <c r="W17" s="719"/>
      <c r="X17" s="717" t="s">
        <v>108</v>
      </c>
      <c r="Y17" s="717" t="s">
        <v>108</v>
      </c>
      <c r="Z17" s="718"/>
      <c r="AA17" s="720"/>
      <c r="AB17" s="118">
        <f t="shared" ref="AB17:AB26" si="5">SUM(D17,H17,L17,P17,T17,X17)</f>
        <v>28</v>
      </c>
      <c r="AC17" s="131">
        <f t="shared" ref="AC17:AC26" si="6">SUM(E17,I17,M17,Q17,U17,Y17)</f>
        <v>28</v>
      </c>
      <c r="AD17" s="118">
        <f t="shared" ref="AD17:AD26" si="7">SUM(F17,J17,N17,R17,V17,Z17)</f>
        <v>2</v>
      </c>
      <c r="AE17" s="132">
        <f t="shared" ref="AE17:AE26" si="8">SUM(AB17,AC17)</f>
        <v>56</v>
      </c>
      <c r="AF17" s="726" t="s">
        <v>205</v>
      </c>
      <c r="AG17" s="81" t="s">
        <v>217</v>
      </c>
    </row>
    <row r="18" spans="1:34" s="504" customFormat="1" x14ac:dyDescent="0.2">
      <c r="A18" s="141" t="s">
        <v>452</v>
      </c>
      <c r="B18" s="133" t="s">
        <v>79</v>
      </c>
      <c r="C18" s="706" t="s">
        <v>443</v>
      </c>
      <c r="D18" s="127" t="s">
        <v>108</v>
      </c>
      <c r="E18" s="127" t="s">
        <v>108</v>
      </c>
      <c r="F18" s="128"/>
      <c r="G18" s="129"/>
      <c r="H18" s="716" t="s">
        <v>108</v>
      </c>
      <c r="I18" s="717" t="s">
        <v>108</v>
      </c>
      <c r="J18" s="718"/>
      <c r="K18" s="719"/>
      <c r="L18" s="716">
        <v>14</v>
      </c>
      <c r="M18" s="717">
        <v>14</v>
      </c>
      <c r="N18" s="718">
        <v>2</v>
      </c>
      <c r="O18" s="719" t="s">
        <v>128</v>
      </c>
      <c r="P18" s="721"/>
      <c r="Q18" s="721"/>
      <c r="R18" s="721"/>
      <c r="S18" s="721"/>
      <c r="T18" s="717" t="s">
        <v>108</v>
      </c>
      <c r="U18" s="717" t="s">
        <v>108</v>
      </c>
      <c r="V18" s="718"/>
      <c r="W18" s="719"/>
      <c r="X18" s="717" t="s">
        <v>108</v>
      </c>
      <c r="Y18" s="717" t="s">
        <v>108</v>
      </c>
      <c r="Z18" s="718"/>
      <c r="AA18" s="720"/>
      <c r="AB18" s="118">
        <f t="shared" si="5"/>
        <v>14</v>
      </c>
      <c r="AC18" s="131">
        <f t="shared" si="6"/>
        <v>14</v>
      </c>
      <c r="AD18" s="118">
        <f t="shared" si="7"/>
        <v>2</v>
      </c>
      <c r="AE18" s="132">
        <f t="shared" si="8"/>
        <v>28</v>
      </c>
      <c r="AF18" s="726" t="s">
        <v>205</v>
      </c>
      <c r="AG18" s="81" t="s">
        <v>211</v>
      </c>
    </row>
    <row r="19" spans="1:34" s="504" customFormat="1" x14ac:dyDescent="0.2">
      <c r="A19" s="141" t="s">
        <v>236</v>
      </c>
      <c r="B19" s="133" t="s">
        <v>79</v>
      </c>
      <c r="C19" s="706" t="s">
        <v>165</v>
      </c>
      <c r="D19" s="127" t="s">
        <v>108</v>
      </c>
      <c r="E19" s="127"/>
      <c r="F19" s="128"/>
      <c r="G19" s="129"/>
      <c r="H19" s="716" t="s">
        <v>108</v>
      </c>
      <c r="I19" s="717" t="s">
        <v>108</v>
      </c>
      <c r="J19" s="718"/>
      <c r="K19" s="719"/>
      <c r="L19" s="717" t="s">
        <v>108</v>
      </c>
      <c r="M19" s="717" t="s">
        <v>108</v>
      </c>
      <c r="N19" s="718"/>
      <c r="O19" s="720"/>
      <c r="P19" s="717">
        <v>28</v>
      </c>
      <c r="Q19" s="717">
        <v>14</v>
      </c>
      <c r="R19" s="718">
        <v>3</v>
      </c>
      <c r="S19" s="719" t="s">
        <v>128</v>
      </c>
      <c r="T19" s="721"/>
      <c r="U19" s="721"/>
      <c r="V19" s="721"/>
      <c r="W19" s="721"/>
      <c r="X19" s="717" t="s">
        <v>108</v>
      </c>
      <c r="Y19" s="717" t="s">
        <v>108</v>
      </c>
      <c r="Z19" s="718"/>
      <c r="AA19" s="720"/>
      <c r="AB19" s="118">
        <f t="shared" si="5"/>
        <v>28</v>
      </c>
      <c r="AC19" s="131">
        <f t="shared" si="6"/>
        <v>14</v>
      </c>
      <c r="AD19" s="118">
        <f t="shared" si="7"/>
        <v>3</v>
      </c>
      <c r="AE19" s="132">
        <f t="shared" si="8"/>
        <v>42</v>
      </c>
      <c r="AF19" s="726" t="s">
        <v>205</v>
      </c>
      <c r="AG19" s="81" t="s">
        <v>237</v>
      </c>
    </row>
    <row r="20" spans="1:34" s="504" customFormat="1" x14ac:dyDescent="0.2">
      <c r="A20" s="141" t="s">
        <v>619</v>
      </c>
      <c r="B20" s="133" t="s">
        <v>79</v>
      </c>
      <c r="C20" s="706" t="s">
        <v>167</v>
      </c>
      <c r="D20" s="127" t="s">
        <v>108</v>
      </c>
      <c r="E20" s="127" t="s">
        <v>108</v>
      </c>
      <c r="F20" s="128"/>
      <c r="G20" s="129"/>
      <c r="H20" s="716" t="s">
        <v>108</v>
      </c>
      <c r="I20" s="717" t="s">
        <v>108</v>
      </c>
      <c r="J20" s="718"/>
      <c r="K20" s="719"/>
      <c r="L20" s="717" t="s">
        <v>108</v>
      </c>
      <c r="M20" s="717" t="s">
        <v>108</v>
      </c>
      <c r="N20" s="718"/>
      <c r="O20" s="720"/>
      <c r="P20" s="716"/>
      <c r="Q20" s="717" t="s">
        <v>108</v>
      </c>
      <c r="R20" s="718"/>
      <c r="S20" s="719"/>
      <c r="T20" s="717">
        <v>28</v>
      </c>
      <c r="U20" s="717">
        <v>14</v>
      </c>
      <c r="V20" s="718">
        <v>2</v>
      </c>
      <c r="W20" s="719" t="s">
        <v>128</v>
      </c>
      <c r="X20" s="717" t="s">
        <v>108</v>
      </c>
      <c r="Y20" s="717" t="s">
        <v>108</v>
      </c>
      <c r="Z20" s="718"/>
      <c r="AA20" s="720"/>
      <c r="AB20" s="118">
        <f t="shared" si="5"/>
        <v>28</v>
      </c>
      <c r="AC20" s="131">
        <f t="shared" si="6"/>
        <v>14</v>
      </c>
      <c r="AD20" s="118">
        <f t="shared" si="7"/>
        <v>2</v>
      </c>
      <c r="AE20" s="132">
        <f t="shared" si="8"/>
        <v>42</v>
      </c>
      <c r="AF20" s="726" t="s">
        <v>205</v>
      </c>
      <c r="AG20" s="81" t="s">
        <v>217</v>
      </c>
    </row>
    <row r="21" spans="1:34" s="504" customFormat="1" x14ac:dyDescent="0.2">
      <c r="A21" s="141" t="s">
        <v>238</v>
      </c>
      <c r="B21" s="133" t="s">
        <v>79</v>
      </c>
      <c r="C21" s="706" t="s">
        <v>432</v>
      </c>
      <c r="D21" s="127" t="s">
        <v>108</v>
      </c>
      <c r="E21" s="127" t="s">
        <v>108</v>
      </c>
      <c r="F21" s="128"/>
      <c r="G21" s="129"/>
      <c r="H21" s="716" t="s">
        <v>108</v>
      </c>
      <c r="I21" s="717" t="s">
        <v>108</v>
      </c>
      <c r="J21" s="718"/>
      <c r="K21" s="719"/>
      <c r="L21" s="717" t="s">
        <v>108</v>
      </c>
      <c r="M21" s="717" t="s">
        <v>108</v>
      </c>
      <c r="N21" s="718"/>
      <c r="O21" s="720"/>
      <c r="P21" s="716" t="s">
        <v>108</v>
      </c>
      <c r="Q21" s="717" t="s">
        <v>108</v>
      </c>
      <c r="R21" s="718"/>
      <c r="S21" s="719"/>
      <c r="T21" s="717" t="s">
        <v>108</v>
      </c>
      <c r="U21" s="717" t="s">
        <v>108</v>
      </c>
      <c r="V21" s="718"/>
      <c r="W21" s="719"/>
      <c r="X21" s="717">
        <v>20</v>
      </c>
      <c r="Y21" s="717">
        <v>10</v>
      </c>
      <c r="Z21" s="718">
        <v>3</v>
      </c>
      <c r="AA21" s="720" t="s">
        <v>128</v>
      </c>
      <c r="AB21" s="118">
        <f t="shared" si="5"/>
        <v>20</v>
      </c>
      <c r="AC21" s="131">
        <f t="shared" si="6"/>
        <v>10</v>
      </c>
      <c r="AD21" s="118">
        <f t="shared" si="7"/>
        <v>3</v>
      </c>
      <c r="AE21" s="132">
        <f t="shared" si="8"/>
        <v>30</v>
      </c>
      <c r="AF21" s="726" t="s">
        <v>205</v>
      </c>
      <c r="AG21" s="81" t="s">
        <v>211</v>
      </c>
    </row>
    <row r="22" spans="1:34" s="693" customFormat="1" x14ac:dyDescent="0.2">
      <c r="A22" s="707" t="s">
        <v>549</v>
      </c>
      <c r="B22" s="290" t="s">
        <v>79</v>
      </c>
      <c r="C22" s="708" t="s">
        <v>185</v>
      </c>
      <c r="D22" s="588"/>
      <c r="E22" s="588"/>
      <c r="F22" s="794"/>
      <c r="G22" s="795"/>
      <c r="H22" s="650"/>
      <c r="I22" s="588"/>
      <c r="J22" s="794"/>
      <c r="K22" s="796"/>
      <c r="L22" s="588"/>
      <c r="M22" s="588"/>
      <c r="N22" s="794"/>
      <c r="O22" s="795"/>
      <c r="P22" s="650">
        <v>28</v>
      </c>
      <c r="Q22" s="588">
        <v>28</v>
      </c>
      <c r="R22" s="794">
        <v>2</v>
      </c>
      <c r="S22" s="795" t="s">
        <v>129</v>
      </c>
      <c r="T22" s="588"/>
      <c r="U22" s="588"/>
      <c r="V22" s="794"/>
      <c r="W22" s="796"/>
      <c r="X22" s="588"/>
      <c r="Y22" s="588"/>
      <c r="Z22" s="794"/>
      <c r="AA22" s="795"/>
      <c r="AB22" s="118">
        <f t="shared" si="5"/>
        <v>28</v>
      </c>
      <c r="AC22" s="131">
        <f t="shared" si="6"/>
        <v>28</v>
      </c>
      <c r="AD22" s="118">
        <f t="shared" si="7"/>
        <v>2</v>
      </c>
      <c r="AE22" s="132">
        <f t="shared" si="8"/>
        <v>56</v>
      </c>
      <c r="AF22" s="726" t="s">
        <v>205</v>
      </c>
      <c r="AG22" s="838" t="s">
        <v>214</v>
      </c>
    </row>
    <row r="23" spans="1:34" s="693" customFormat="1" x14ac:dyDescent="0.2">
      <c r="A23" s="707" t="s">
        <v>461</v>
      </c>
      <c r="B23" s="699" t="s">
        <v>79</v>
      </c>
      <c r="C23" s="710" t="s">
        <v>430</v>
      </c>
      <c r="D23" s="590" t="s">
        <v>108</v>
      </c>
      <c r="E23" s="590" t="s">
        <v>108</v>
      </c>
      <c r="F23" s="591"/>
      <c r="G23" s="592"/>
      <c r="H23" s="589" t="s">
        <v>108</v>
      </c>
      <c r="I23" s="590" t="s">
        <v>108</v>
      </c>
      <c r="J23" s="591"/>
      <c r="K23" s="711"/>
      <c r="L23" s="590" t="s">
        <v>108</v>
      </c>
      <c r="M23" s="590" t="s">
        <v>108</v>
      </c>
      <c r="N23" s="591"/>
      <c r="O23" s="592"/>
      <c r="P23" s="589" t="s">
        <v>108</v>
      </c>
      <c r="Q23" s="590" t="s">
        <v>108</v>
      </c>
      <c r="R23" s="591"/>
      <c r="S23" s="711"/>
      <c r="T23" s="590">
        <v>28</v>
      </c>
      <c r="U23" s="590">
        <v>14</v>
      </c>
      <c r="V23" s="591">
        <v>2</v>
      </c>
      <c r="W23" s="711" t="s">
        <v>132</v>
      </c>
      <c r="X23" s="590" t="s">
        <v>108</v>
      </c>
      <c r="Y23" s="590" t="s">
        <v>108</v>
      </c>
      <c r="Z23" s="591"/>
      <c r="AA23" s="592"/>
      <c r="AB23" s="118">
        <f t="shared" si="5"/>
        <v>28</v>
      </c>
      <c r="AC23" s="131">
        <f t="shared" si="6"/>
        <v>14</v>
      </c>
      <c r="AD23" s="118">
        <f t="shared" si="7"/>
        <v>2</v>
      </c>
      <c r="AE23" s="132">
        <f t="shared" si="8"/>
        <v>42</v>
      </c>
      <c r="AF23" s="839" t="s">
        <v>205</v>
      </c>
      <c r="AG23" s="819" t="s">
        <v>214</v>
      </c>
    </row>
    <row r="24" spans="1:34" s="693" customFormat="1" x14ac:dyDescent="0.2">
      <c r="A24" s="707" t="s">
        <v>462</v>
      </c>
      <c r="B24" s="699" t="s">
        <v>79</v>
      </c>
      <c r="C24" s="710" t="s">
        <v>460</v>
      </c>
      <c r="D24" s="590" t="s">
        <v>108</v>
      </c>
      <c r="E24" s="590" t="s">
        <v>108</v>
      </c>
      <c r="F24" s="591"/>
      <c r="G24" s="592"/>
      <c r="H24" s="589" t="s">
        <v>108</v>
      </c>
      <c r="I24" s="590" t="s">
        <v>108</v>
      </c>
      <c r="J24" s="591"/>
      <c r="K24" s="711"/>
      <c r="L24" s="590" t="s">
        <v>108</v>
      </c>
      <c r="M24" s="590" t="s">
        <v>108</v>
      </c>
      <c r="N24" s="591"/>
      <c r="O24" s="592"/>
      <c r="P24" s="589" t="s">
        <v>108</v>
      </c>
      <c r="Q24" s="590" t="s">
        <v>108</v>
      </c>
      <c r="R24" s="591"/>
      <c r="S24" s="711"/>
      <c r="T24" s="590" t="s">
        <v>108</v>
      </c>
      <c r="U24" s="590" t="s">
        <v>108</v>
      </c>
      <c r="V24" s="591"/>
      <c r="W24" s="711"/>
      <c r="X24" s="590">
        <v>20</v>
      </c>
      <c r="Y24" s="590">
        <v>20</v>
      </c>
      <c r="Z24" s="591">
        <v>2</v>
      </c>
      <c r="AA24" s="592" t="s">
        <v>128</v>
      </c>
      <c r="AB24" s="118">
        <f t="shared" si="5"/>
        <v>20</v>
      </c>
      <c r="AC24" s="131">
        <f t="shared" si="6"/>
        <v>20</v>
      </c>
      <c r="AD24" s="118">
        <f t="shared" si="7"/>
        <v>2</v>
      </c>
      <c r="AE24" s="132">
        <f t="shared" si="8"/>
        <v>40</v>
      </c>
      <c r="AF24" s="839" t="s">
        <v>205</v>
      </c>
      <c r="AG24" s="819" t="s">
        <v>214</v>
      </c>
    </row>
    <row r="25" spans="1:34" s="693" customFormat="1" x14ac:dyDescent="0.2">
      <c r="A25" s="707" t="s">
        <v>451</v>
      </c>
      <c r="B25" s="699" t="s">
        <v>79</v>
      </c>
      <c r="C25" s="708" t="s">
        <v>450</v>
      </c>
      <c r="D25" s="590" t="s">
        <v>108</v>
      </c>
      <c r="E25" s="590" t="s">
        <v>108</v>
      </c>
      <c r="F25" s="591"/>
      <c r="G25" s="592"/>
      <c r="H25" s="589" t="s">
        <v>108</v>
      </c>
      <c r="I25" s="590" t="s">
        <v>108</v>
      </c>
      <c r="J25" s="591"/>
      <c r="K25" s="711"/>
      <c r="L25" s="590">
        <v>14</v>
      </c>
      <c r="M25" s="590">
        <v>28</v>
      </c>
      <c r="N25" s="591">
        <v>2</v>
      </c>
      <c r="O25" s="711" t="s">
        <v>128</v>
      </c>
      <c r="P25" s="589"/>
      <c r="Q25" s="590" t="s">
        <v>108</v>
      </c>
      <c r="R25" s="591"/>
      <c r="S25" s="711"/>
      <c r="T25" s="590"/>
      <c r="U25" s="590"/>
      <c r="V25" s="591"/>
      <c r="W25" s="711"/>
      <c r="X25" s="590" t="s">
        <v>108</v>
      </c>
      <c r="Y25" s="590" t="s">
        <v>108</v>
      </c>
      <c r="Z25" s="591"/>
      <c r="AA25" s="592"/>
      <c r="AB25" s="118">
        <f t="shared" si="5"/>
        <v>14</v>
      </c>
      <c r="AC25" s="131">
        <f t="shared" si="6"/>
        <v>28</v>
      </c>
      <c r="AD25" s="118">
        <f t="shared" si="7"/>
        <v>2</v>
      </c>
      <c r="AE25" s="132">
        <f t="shared" si="8"/>
        <v>42</v>
      </c>
      <c r="AF25" s="839" t="s">
        <v>205</v>
      </c>
      <c r="AG25" s="819" t="s">
        <v>212</v>
      </c>
    </row>
    <row r="26" spans="1:34" s="693" customFormat="1" x14ac:dyDescent="0.2">
      <c r="A26" s="707" t="s">
        <v>168</v>
      </c>
      <c r="B26" s="699" t="s">
        <v>79</v>
      </c>
      <c r="C26" s="708" t="s">
        <v>169</v>
      </c>
      <c r="D26" s="590" t="s">
        <v>108</v>
      </c>
      <c r="E26" s="590" t="s">
        <v>108</v>
      </c>
      <c r="F26" s="591"/>
      <c r="G26" s="592"/>
      <c r="H26" s="589" t="s">
        <v>108</v>
      </c>
      <c r="I26" s="590" t="s">
        <v>108</v>
      </c>
      <c r="J26" s="591"/>
      <c r="K26" s="711"/>
      <c r="L26" s="590" t="s">
        <v>108</v>
      </c>
      <c r="M26" s="590" t="s">
        <v>108</v>
      </c>
      <c r="N26" s="591"/>
      <c r="O26" s="592"/>
      <c r="P26" s="589" t="s">
        <v>108</v>
      </c>
      <c r="Q26" s="590" t="s">
        <v>108</v>
      </c>
      <c r="R26" s="591"/>
      <c r="S26" s="711"/>
      <c r="T26" s="590"/>
      <c r="U26" s="590"/>
      <c r="V26" s="591"/>
      <c r="W26" s="592"/>
      <c r="X26" s="590">
        <v>20</v>
      </c>
      <c r="Y26" s="590">
        <v>20</v>
      </c>
      <c r="Z26" s="591">
        <v>3</v>
      </c>
      <c r="AA26" s="592" t="s">
        <v>128</v>
      </c>
      <c r="AB26" s="118">
        <f t="shared" si="5"/>
        <v>20</v>
      </c>
      <c r="AC26" s="131">
        <f t="shared" si="6"/>
        <v>20</v>
      </c>
      <c r="AD26" s="118">
        <f t="shared" si="7"/>
        <v>3</v>
      </c>
      <c r="AE26" s="132">
        <f t="shared" si="8"/>
        <v>40</v>
      </c>
      <c r="AF26" s="839" t="s">
        <v>205</v>
      </c>
      <c r="AG26" s="819" t="s">
        <v>212</v>
      </c>
    </row>
    <row r="27" spans="1:34" s="33" customFormat="1" ht="16.5" thickBot="1" x14ac:dyDescent="0.25">
      <c r="A27" s="58"/>
      <c r="B27" s="184"/>
      <c r="C27" s="292" t="s">
        <v>414</v>
      </c>
      <c r="D27" s="187">
        <f>SUM(D12:D26)</f>
        <v>0</v>
      </c>
      <c r="E27" s="187">
        <f>SUM(E12:E26)</f>
        <v>0</v>
      </c>
      <c r="F27" s="187">
        <f>SUM(F12:F26)</f>
        <v>0</v>
      </c>
      <c r="G27" s="188" t="s">
        <v>18</v>
      </c>
      <c r="H27" s="187">
        <f>SUM(H12:H26)</f>
        <v>28</v>
      </c>
      <c r="I27" s="187">
        <f>SUM(I12:I26)</f>
        <v>28</v>
      </c>
      <c r="J27" s="187">
        <f>SUM(J12:J26)</f>
        <v>2</v>
      </c>
      <c r="K27" s="188" t="s">
        <v>18</v>
      </c>
      <c r="L27" s="187">
        <f>SUM(L12:L26)</f>
        <v>56</v>
      </c>
      <c r="M27" s="187">
        <f>SUM(M12:M26)</f>
        <v>56</v>
      </c>
      <c r="N27" s="187">
        <f>SUM(N12:N26)</f>
        <v>6</v>
      </c>
      <c r="O27" s="188" t="s">
        <v>18</v>
      </c>
      <c r="P27" s="187">
        <f>SUM(P12:P26)</f>
        <v>84</v>
      </c>
      <c r="Q27" s="187">
        <f>SUM(Q12:Q26)</f>
        <v>70</v>
      </c>
      <c r="R27" s="187">
        <f>SUM(R12:R26)</f>
        <v>7</v>
      </c>
      <c r="S27" s="188" t="s">
        <v>18</v>
      </c>
      <c r="T27" s="187">
        <f>SUM(T12:T26)</f>
        <v>84</v>
      </c>
      <c r="U27" s="187">
        <f>SUM(U12:U26)</f>
        <v>42</v>
      </c>
      <c r="V27" s="187">
        <f>SUM(V12:V26)</f>
        <v>8</v>
      </c>
      <c r="W27" s="188" t="s">
        <v>18</v>
      </c>
      <c r="X27" s="187">
        <f>SUM(X12:X26)</f>
        <v>62</v>
      </c>
      <c r="Y27" s="187">
        <f>SUM(Y12:Y26)</f>
        <v>68</v>
      </c>
      <c r="Z27" s="187">
        <f>SUM(Z12:Z26)</f>
        <v>10</v>
      </c>
      <c r="AA27" s="188" t="s">
        <v>18</v>
      </c>
      <c r="AB27" s="187">
        <f>SUM(AB12:AB26)</f>
        <v>314</v>
      </c>
      <c r="AC27" s="187">
        <f>SUM(AC12:AC26)</f>
        <v>264</v>
      </c>
      <c r="AD27" s="192">
        <f>SUM(AD12:AD26)</f>
        <v>33</v>
      </c>
      <c r="AE27" s="187">
        <f>SUM(AE12:AE26)</f>
        <v>578</v>
      </c>
      <c r="AF27" s="193"/>
      <c r="AG27" s="193"/>
      <c r="AH27" s="413"/>
    </row>
    <row r="28" spans="1:34" s="33" customFormat="1" ht="16.5" thickBot="1" x14ac:dyDescent="0.25">
      <c r="A28" s="194"/>
      <c r="B28" s="195"/>
      <c r="C28" s="167" t="s">
        <v>133</v>
      </c>
      <c r="D28" s="197">
        <f>D10+D27</f>
        <v>182</v>
      </c>
      <c r="E28" s="197">
        <f>E10+E27</f>
        <v>228</v>
      </c>
      <c r="F28" s="197">
        <f>F10+F27</f>
        <v>27</v>
      </c>
      <c r="G28" s="198" t="s">
        <v>18</v>
      </c>
      <c r="H28" s="197">
        <f>H10+H27</f>
        <v>112</v>
      </c>
      <c r="I28" s="197">
        <f>I10+I27</f>
        <v>322</v>
      </c>
      <c r="J28" s="197">
        <f>J10+J27</f>
        <v>30</v>
      </c>
      <c r="K28" s="198" t="s">
        <v>18</v>
      </c>
      <c r="L28" s="197">
        <f>L10+L27</f>
        <v>154</v>
      </c>
      <c r="M28" s="197">
        <f>M10+M27</f>
        <v>322</v>
      </c>
      <c r="N28" s="197">
        <f>N10+N27</f>
        <v>30</v>
      </c>
      <c r="O28" s="198" t="s">
        <v>18</v>
      </c>
      <c r="P28" s="197">
        <f>P10+P27</f>
        <v>168</v>
      </c>
      <c r="Q28" s="197">
        <f>Q10+Q27</f>
        <v>266</v>
      </c>
      <c r="R28" s="197">
        <f>R10+R27</f>
        <v>27</v>
      </c>
      <c r="S28" s="198" t="s">
        <v>18</v>
      </c>
      <c r="T28" s="197">
        <f>T10+T27</f>
        <v>196</v>
      </c>
      <c r="U28" s="197">
        <f>U10+U27</f>
        <v>266</v>
      </c>
      <c r="V28" s="197">
        <f>V10+V27</f>
        <v>32</v>
      </c>
      <c r="W28" s="198" t="s">
        <v>18</v>
      </c>
      <c r="X28" s="197">
        <f>X10+X27</f>
        <v>106</v>
      </c>
      <c r="Y28" s="197">
        <f>Y10+Y27</f>
        <v>192</v>
      </c>
      <c r="Z28" s="197">
        <f>Z10+Z27</f>
        <v>26</v>
      </c>
      <c r="AA28" s="198" t="s">
        <v>18</v>
      </c>
      <c r="AB28" s="200">
        <f>AB10+AB27</f>
        <v>918</v>
      </c>
      <c r="AC28" s="201">
        <f>AC10+AC27</f>
        <v>1596</v>
      </c>
      <c r="AD28" s="291">
        <f>AD10+AD27</f>
        <v>172</v>
      </c>
      <c r="AE28" s="202">
        <f>AE10+AE27</f>
        <v>2514</v>
      </c>
      <c r="AF28" s="193"/>
      <c r="AG28" s="193"/>
      <c r="AH28" s="413"/>
    </row>
    <row r="29" spans="1:34" s="33" customFormat="1" ht="15" x14ac:dyDescent="0.2">
      <c r="A29" s="294"/>
      <c r="B29" s="295"/>
      <c r="C29" s="296" t="s">
        <v>5</v>
      </c>
      <c r="D29" s="1232"/>
      <c r="E29" s="1232"/>
      <c r="F29" s="1232"/>
      <c r="G29" s="1232"/>
      <c r="H29" s="1232"/>
      <c r="I29" s="1232"/>
      <c r="J29" s="1232"/>
      <c r="K29" s="1232"/>
      <c r="L29" s="1232"/>
      <c r="M29" s="1232"/>
      <c r="N29" s="1232"/>
      <c r="O29" s="1232"/>
      <c r="P29" s="1232"/>
      <c r="Q29" s="1232"/>
      <c r="R29" s="1232"/>
      <c r="S29" s="1232"/>
      <c r="T29" s="1232"/>
      <c r="U29" s="1232"/>
      <c r="V29" s="1232"/>
      <c r="W29" s="1232"/>
      <c r="X29" s="1232"/>
      <c r="Y29" s="1232"/>
      <c r="Z29" s="1232"/>
      <c r="AA29" s="1232"/>
      <c r="AB29" s="1232"/>
      <c r="AC29" s="1232"/>
      <c r="AD29" s="1233"/>
      <c r="AE29" s="1234"/>
      <c r="AF29" s="208"/>
      <c r="AG29" s="414"/>
      <c r="AH29" s="413"/>
    </row>
    <row r="30" spans="1:34" s="33" customFormat="1" x14ac:dyDescent="0.2">
      <c r="A30" s="124" t="s">
        <v>103</v>
      </c>
      <c r="B30" s="133" t="s">
        <v>1</v>
      </c>
      <c r="C30" s="147" t="s">
        <v>80</v>
      </c>
      <c r="D30" s="127"/>
      <c r="E30" s="127"/>
      <c r="F30" s="148" t="s">
        <v>18</v>
      </c>
      <c r="G30" s="150"/>
      <c r="H30" s="127"/>
      <c r="I30" s="127"/>
      <c r="J30" s="148" t="s">
        <v>18</v>
      </c>
      <c r="K30" s="150"/>
      <c r="L30" s="127"/>
      <c r="M30" s="127"/>
      <c r="N30" s="148" t="s">
        <v>18</v>
      </c>
      <c r="O30" s="150" t="s">
        <v>135</v>
      </c>
      <c r="P30" s="127"/>
      <c r="Q30" s="127"/>
      <c r="R30" s="148" t="s">
        <v>18</v>
      </c>
      <c r="S30" s="150"/>
      <c r="T30" s="127"/>
      <c r="U30" s="127"/>
      <c r="V30" s="148" t="s">
        <v>18</v>
      </c>
      <c r="W30" s="150"/>
      <c r="X30" s="127"/>
      <c r="Y30" s="127"/>
      <c r="Z30" s="148" t="s">
        <v>18</v>
      </c>
      <c r="AA30" s="505"/>
      <c r="AB30" s="118">
        <f t="shared" ref="AB30:AB37" si="9">SUM(D30,H30,L30,P30,T30,X30)</f>
        <v>0</v>
      </c>
      <c r="AC30" s="131">
        <f t="shared" ref="AC30:AC37" si="10">SUM(E30,I30,M30,Q30,U30,Y30)</f>
        <v>0</v>
      </c>
      <c r="AD30" s="117">
        <v>0</v>
      </c>
      <c r="AE30" s="132" t="s">
        <v>18</v>
      </c>
      <c r="AF30" s="251"/>
      <c r="AG30" s="506"/>
      <c r="AH30" s="413"/>
    </row>
    <row r="31" spans="1:34" s="1" customFormat="1" ht="15.75" customHeight="1" x14ac:dyDescent="0.2">
      <c r="A31" s="124" t="s">
        <v>590</v>
      </c>
      <c r="B31" s="52" t="s">
        <v>1</v>
      </c>
      <c r="C31" s="976" t="s">
        <v>607</v>
      </c>
      <c r="D31" s="152"/>
      <c r="E31" s="153"/>
      <c r="F31" s="245" t="s">
        <v>18</v>
      </c>
      <c r="G31" s="248"/>
      <c r="H31" s="153"/>
      <c r="I31" s="153"/>
      <c r="J31" s="245" t="s">
        <v>18</v>
      </c>
      <c r="K31" s="246"/>
      <c r="L31" s="153"/>
      <c r="M31" s="153"/>
      <c r="N31" s="249" t="s">
        <v>18</v>
      </c>
      <c r="O31" s="250"/>
      <c r="P31" s="152"/>
      <c r="Q31" s="153"/>
      <c r="R31" s="640" t="s">
        <v>18</v>
      </c>
      <c r="S31" s="977" t="s">
        <v>135</v>
      </c>
      <c r="T31" s="138"/>
      <c r="U31" s="153"/>
      <c r="V31" s="249"/>
      <c r="W31" s="250"/>
      <c r="X31" s="152"/>
      <c r="Y31" s="153"/>
      <c r="Z31" s="249"/>
      <c r="AA31" s="250"/>
      <c r="AB31" s="641"/>
      <c r="AC31" s="50"/>
      <c r="AD31" s="51"/>
      <c r="AE31" s="327"/>
      <c r="AF31" s="642"/>
      <c r="AG31" s="642"/>
    </row>
    <row r="32" spans="1:34" s="1" customFormat="1" ht="15.75" customHeight="1" x14ac:dyDescent="0.2">
      <c r="A32" s="124" t="s">
        <v>557</v>
      </c>
      <c r="B32" s="52" t="s">
        <v>463</v>
      </c>
      <c r="C32" s="333" t="s">
        <v>464</v>
      </c>
      <c r="D32" s="152"/>
      <c r="E32" s="153"/>
      <c r="F32" s="245" t="s">
        <v>18</v>
      </c>
      <c r="G32" s="248"/>
      <c r="H32" s="153">
        <v>4</v>
      </c>
      <c r="I32" s="153"/>
      <c r="J32" s="245" t="s">
        <v>18</v>
      </c>
      <c r="K32" s="246" t="s">
        <v>465</v>
      </c>
      <c r="L32" s="153"/>
      <c r="M32" s="153"/>
      <c r="N32" s="249"/>
      <c r="O32" s="250"/>
      <c r="P32" s="152"/>
      <c r="Q32" s="153"/>
      <c r="R32" s="640"/>
      <c r="S32" s="335"/>
      <c r="T32" s="138"/>
      <c r="U32" s="153"/>
      <c r="V32" s="249"/>
      <c r="W32" s="250"/>
      <c r="X32" s="152"/>
      <c r="Y32" s="153"/>
      <c r="Z32" s="249"/>
      <c r="AA32" s="250"/>
      <c r="AB32" s="641"/>
      <c r="AC32" s="50"/>
      <c r="AD32" s="51"/>
      <c r="AE32" s="327"/>
      <c r="AF32" s="642"/>
      <c r="AG32" s="642"/>
    </row>
    <row r="33" spans="1:34" s="1" customFormat="1" ht="25.5" x14ac:dyDescent="0.2">
      <c r="A33" s="1029" t="s">
        <v>623</v>
      </c>
      <c r="B33" s="992" t="s">
        <v>463</v>
      </c>
      <c r="C33" s="1030" t="s">
        <v>621</v>
      </c>
      <c r="D33" s="1001">
        <v>14</v>
      </c>
      <c r="E33" s="997">
        <v>14</v>
      </c>
      <c r="F33" s="995" t="s">
        <v>18</v>
      </c>
      <c r="G33" s="996" t="s">
        <v>465</v>
      </c>
      <c r="H33" s="997">
        <v>14</v>
      </c>
      <c r="I33" s="997">
        <v>14</v>
      </c>
      <c r="J33" s="995" t="s">
        <v>18</v>
      </c>
      <c r="K33" s="998" t="s">
        <v>465</v>
      </c>
      <c r="L33" s="997">
        <v>14</v>
      </c>
      <c r="M33" s="997">
        <v>14</v>
      </c>
      <c r="N33" s="999" t="s">
        <v>18</v>
      </c>
      <c r="O33" s="1000" t="s">
        <v>465</v>
      </c>
      <c r="P33" s="1001">
        <v>14</v>
      </c>
      <c r="Q33" s="997">
        <v>14</v>
      </c>
      <c r="R33" s="1002" t="s">
        <v>18</v>
      </c>
      <c r="S33" s="1003" t="s">
        <v>465</v>
      </c>
      <c r="T33" s="1004">
        <v>14</v>
      </c>
      <c r="U33" s="997">
        <v>14</v>
      </c>
      <c r="V33" s="999" t="s">
        <v>18</v>
      </c>
      <c r="W33" s="1000" t="s">
        <v>465</v>
      </c>
      <c r="X33" s="1001">
        <v>10</v>
      </c>
      <c r="Y33" s="997">
        <v>10</v>
      </c>
      <c r="Z33" s="999" t="s">
        <v>141</v>
      </c>
      <c r="AA33" s="1000" t="s">
        <v>465</v>
      </c>
      <c r="AB33" s="1005">
        <f>SUM(D33,H33,L33,P33,T33,X33)</f>
        <v>80</v>
      </c>
      <c r="AC33" s="1006">
        <f>SUM(E33,I33,M33,Q33,U33,Y33)</f>
        <v>80</v>
      </c>
      <c r="AD33" s="1007" t="s">
        <v>18</v>
      </c>
      <c r="AE33" s="1008">
        <f>SUM(AB33,AC33)</f>
        <v>160</v>
      </c>
      <c r="AF33" s="1032" t="s">
        <v>473</v>
      </c>
      <c r="AG33" s="1032" t="s">
        <v>622</v>
      </c>
    </row>
    <row r="34" spans="1:34" s="1" customFormat="1" ht="25.5" x14ac:dyDescent="0.2">
      <c r="A34" s="1029" t="s">
        <v>630</v>
      </c>
      <c r="B34" s="992" t="s">
        <v>463</v>
      </c>
      <c r="C34" s="1031" t="s">
        <v>631</v>
      </c>
      <c r="D34" s="993"/>
      <c r="E34" s="994">
        <v>6</v>
      </c>
      <c r="F34" s="995" t="s">
        <v>18</v>
      </c>
      <c r="G34" s="996" t="s">
        <v>465</v>
      </c>
      <c r="H34" s="997"/>
      <c r="I34" s="997">
        <v>6</v>
      </c>
      <c r="J34" s="995" t="s">
        <v>18</v>
      </c>
      <c r="K34" s="998" t="s">
        <v>465</v>
      </c>
      <c r="L34" s="997"/>
      <c r="M34" s="997">
        <v>6</v>
      </c>
      <c r="N34" s="999" t="s">
        <v>18</v>
      </c>
      <c r="O34" s="1000" t="s">
        <v>465</v>
      </c>
      <c r="P34" s="1001"/>
      <c r="Q34" s="997">
        <v>6</v>
      </c>
      <c r="R34" s="1002" t="s">
        <v>18</v>
      </c>
      <c r="S34" s="1003" t="s">
        <v>465</v>
      </c>
      <c r="T34" s="1004"/>
      <c r="U34" s="997">
        <v>6</v>
      </c>
      <c r="V34" s="999" t="s">
        <v>18</v>
      </c>
      <c r="W34" s="1000" t="s">
        <v>465</v>
      </c>
      <c r="X34" s="1001"/>
      <c r="Y34" s="997">
        <v>6</v>
      </c>
      <c r="Z34" s="999" t="s">
        <v>18</v>
      </c>
      <c r="AA34" s="1000" t="s">
        <v>465</v>
      </c>
      <c r="AB34" s="1005"/>
      <c r="AC34" s="1006">
        <v>36</v>
      </c>
      <c r="AD34" s="1007" t="s">
        <v>18</v>
      </c>
      <c r="AE34" s="1008">
        <v>36</v>
      </c>
      <c r="AF34" s="1032" t="s">
        <v>195</v>
      </c>
      <c r="AG34" s="1032" t="s">
        <v>373</v>
      </c>
    </row>
    <row r="35" spans="1:34" s="33" customFormat="1" x14ac:dyDescent="0.2">
      <c r="A35" s="124" t="s">
        <v>81</v>
      </c>
      <c r="B35" s="133" t="s">
        <v>1</v>
      </c>
      <c r="C35" s="125" t="s">
        <v>82</v>
      </c>
      <c r="D35" s="127"/>
      <c r="E35" s="127"/>
      <c r="F35" s="148" t="s">
        <v>18</v>
      </c>
      <c r="G35" s="150"/>
      <c r="H35" s="127"/>
      <c r="I35" s="127"/>
      <c r="J35" s="148" t="s">
        <v>18</v>
      </c>
      <c r="K35" s="150"/>
      <c r="L35" s="127"/>
      <c r="M35" s="127"/>
      <c r="N35" s="148" t="s">
        <v>18</v>
      </c>
      <c r="O35" s="150"/>
      <c r="P35" s="127"/>
      <c r="Q35" s="127"/>
      <c r="R35" s="148" t="s">
        <v>18</v>
      </c>
      <c r="S35" s="150"/>
      <c r="T35" s="127"/>
      <c r="U35" s="127"/>
      <c r="V35" s="148" t="s">
        <v>18</v>
      </c>
      <c r="W35" s="150"/>
      <c r="X35" s="127"/>
      <c r="Y35" s="127"/>
      <c r="Z35" s="148" t="s">
        <v>18</v>
      </c>
      <c r="AA35" s="505" t="s">
        <v>136</v>
      </c>
      <c r="AB35" s="118">
        <f t="shared" si="9"/>
        <v>0</v>
      </c>
      <c r="AC35" s="131">
        <f t="shared" si="10"/>
        <v>0</v>
      </c>
      <c r="AD35" s="117">
        <v>0</v>
      </c>
      <c r="AE35" s="132" t="s">
        <v>18</v>
      </c>
    </row>
    <row r="36" spans="1:34" s="33" customFormat="1" x14ac:dyDescent="0.2">
      <c r="A36" s="141" t="s">
        <v>83</v>
      </c>
      <c r="B36" s="133" t="s">
        <v>1</v>
      </c>
      <c r="C36" s="464" t="s">
        <v>84</v>
      </c>
      <c r="D36" s="127"/>
      <c r="E36" s="127"/>
      <c r="F36" s="148" t="s">
        <v>18</v>
      </c>
      <c r="G36" s="150"/>
      <c r="H36" s="127"/>
      <c r="I36" s="127"/>
      <c r="J36" s="148" t="s">
        <v>18</v>
      </c>
      <c r="K36" s="150"/>
      <c r="L36" s="127"/>
      <c r="M36" s="127"/>
      <c r="N36" s="148" t="s">
        <v>18</v>
      </c>
      <c r="O36" s="150"/>
      <c r="P36" s="127"/>
      <c r="Q36" s="127"/>
      <c r="R36" s="148" t="s">
        <v>18</v>
      </c>
      <c r="S36" s="150"/>
      <c r="T36" s="127"/>
      <c r="U36" s="127"/>
      <c r="V36" s="148" t="s">
        <v>18</v>
      </c>
      <c r="W36" s="150"/>
      <c r="X36" s="127"/>
      <c r="Y36" s="127"/>
      <c r="Z36" s="148" t="s">
        <v>18</v>
      </c>
      <c r="AA36" s="505" t="s">
        <v>136</v>
      </c>
      <c r="AB36" s="118">
        <f t="shared" si="9"/>
        <v>0</v>
      </c>
      <c r="AC36" s="131">
        <f t="shared" si="10"/>
        <v>0</v>
      </c>
      <c r="AD36" s="117">
        <v>0</v>
      </c>
      <c r="AE36" s="132" t="s">
        <v>18</v>
      </c>
    </row>
    <row r="37" spans="1:34" s="33" customFormat="1" ht="13.5" thickBot="1" x14ac:dyDescent="0.25">
      <c r="A37" s="465" t="s">
        <v>170</v>
      </c>
      <c r="B37" s="133" t="s">
        <v>1</v>
      </c>
      <c r="C37" s="466" t="s">
        <v>171</v>
      </c>
      <c r="D37" s="498"/>
      <c r="E37" s="498"/>
      <c r="F37" s="499" t="s">
        <v>18</v>
      </c>
      <c r="G37" s="467"/>
      <c r="H37" s="498"/>
      <c r="I37" s="498"/>
      <c r="J37" s="499" t="s">
        <v>18</v>
      </c>
      <c r="K37" s="467"/>
      <c r="L37" s="498"/>
      <c r="M37" s="498"/>
      <c r="N37" s="499" t="s">
        <v>18</v>
      </c>
      <c r="O37" s="467"/>
      <c r="P37" s="498"/>
      <c r="Q37" s="498"/>
      <c r="R37" s="499" t="s">
        <v>18</v>
      </c>
      <c r="S37" s="467"/>
      <c r="T37" s="498"/>
      <c r="U37" s="498"/>
      <c r="V37" s="499" t="s">
        <v>18</v>
      </c>
      <c r="W37" s="467"/>
      <c r="X37" s="498"/>
      <c r="Y37" s="498"/>
      <c r="Z37" s="499" t="s">
        <v>18</v>
      </c>
      <c r="AA37" s="507" t="s">
        <v>136</v>
      </c>
      <c r="AB37" s="118">
        <f t="shared" si="9"/>
        <v>0</v>
      </c>
      <c r="AC37" s="131">
        <f t="shared" si="10"/>
        <v>0</v>
      </c>
      <c r="AD37" s="117">
        <v>0</v>
      </c>
      <c r="AE37" s="132" t="s">
        <v>18</v>
      </c>
    </row>
    <row r="38" spans="1:34" s="33" customFormat="1" ht="15.75" thickBot="1" x14ac:dyDescent="0.25">
      <c r="A38" s="1190" t="s">
        <v>14</v>
      </c>
      <c r="B38" s="1191"/>
      <c r="C38" s="1192"/>
      <c r="D38" s="301">
        <f t="shared" ref="D38:AC38" si="11">SUM(D30:D37)</f>
        <v>14</v>
      </c>
      <c r="E38" s="301">
        <f t="shared" si="11"/>
        <v>20</v>
      </c>
      <c r="F38" s="302">
        <f t="shared" si="11"/>
        <v>0</v>
      </c>
      <c r="G38" s="303">
        <f t="shared" si="11"/>
        <v>0</v>
      </c>
      <c r="H38" s="301">
        <f t="shared" si="11"/>
        <v>18</v>
      </c>
      <c r="I38" s="301">
        <f t="shared" si="11"/>
        <v>20</v>
      </c>
      <c r="J38" s="302">
        <f t="shared" si="11"/>
        <v>0</v>
      </c>
      <c r="K38" s="303">
        <f t="shared" si="11"/>
        <v>0</v>
      </c>
      <c r="L38" s="301">
        <f t="shared" si="11"/>
        <v>14</v>
      </c>
      <c r="M38" s="301">
        <f t="shared" si="11"/>
        <v>20</v>
      </c>
      <c r="N38" s="304">
        <f t="shared" si="11"/>
        <v>0</v>
      </c>
      <c r="O38" s="303">
        <f t="shared" si="11"/>
        <v>0</v>
      </c>
      <c r="P38" s="301">
        <f t="shared" si="11"/>
        <v>14</v>
      </c>
      <c r="Q38" s="301">
        <f t="shared" si="11"/>
        <v>20</v>
      </c>
      <c r="R38" s="302">
        <f t="shared" si="11"/>
        <v>0</v>
      </c>
      <c r="S38" s="303">
        <f t="shared" si="11"/>
        <v>0</v>
      </c>
      <c r="T38" s="301">
        <f t="shared" si="11"/>
        <v>14</v>
      </c>
      <c r="U38" s="301">
        <f t="shared" si="11"/>
        <v>20</v>
      </c>
      <c r="V38" s="302">
        <f t="shared" si="11"/>
        <v>0</v>
      </c>
      <c r="W38" s="303">
        <f t="shared" si="11"/>
        <v>0</v>
      </c>
      <c r="X38" s="301">
        <f t="shared" si="11"/>
        <v>10</v>
      </c>
      <c r="Y38" s="301">
        <f t="shared" si="11"/>
        <v>16</v>
      </c>
      <c r="Z38" s="302">
        <f t="shared" si="11"/>
        <v>0</v>
      </c>
      <c r="AA38" s="433">
        <f t="shared" si="11"/>
        <v>0</v>
      </c>
      <c r="AB38" s="426">
        <f t="shared" si="11"/>
        <v>80</v>
      </c>
      <c r="AC38" s="305">
        <f t="shared" si="11"/>
        <v>116</v>
      </c>
      <c r="AD38" s="302">
        <v>0</v>
      </c>
      <c r="AE38" s="306" t="s">
        <v>18</v>
      </c>
    </row>
    <row r="39" spans="1:34" s="33" customFormat="1" ht="15.75" thickBot="1" x14ac:dyDescent="0.25">
      <c r="A39" s="1243" t="s">
        <v>137</v>
      </c>
      <c r="B39" s="1244"/>
      <c r="C39" s="1245"/>
      <c r="D39" s="310">
        <f>D28+D38</f>
        <v>196</v>
      </c>
      <c r="E39" s="310">
        <f>E28+E38</f>
        <v>248</v>
      </c>
      <c r="F39" s="311" t="s">
        <v>18</v>
      </c>
      <c r="G39" s="312" t="s">
        <v>18</v>
      </c>
      <c r="H39" s="310">
        <f>H28+H38</f>
        <v>130</v>
      </c>
      <c r="I39" s="310">
        <f>I28+I38</f>
        <v>342</v>
      </c>
      <c r="J39" s="311" t="s">
        <v>18</v>
      </c>
      <c r="K39" s="312" t="s">
        <v>18</v>
      </c>
      <c r="L39" s="310">
        <f>L28+L38</f>
        <v>168</v>
      </c>
      <c r="M39" s="310">
        <f>M28+M38</f>
        <v>342</v>
      </c>
      <c r="N39" s="313" t="s">
        <v>18</v>
      </c>
      <c r="O39" s="312" t="s">
        <v>18</v>
      </c>
      <c r="P39" s="310">
        <f>P28+P38</f>
        <v>182</v>
      </c>
      <c r="Q39" s="310">
        <f>Q28+Q38</f>
        <v>286</v>
      </c>
      <c r="R39" s="311" t="s">
        <v>18</v>
      </c>
      <c r="S39" s="312" t="s">
        <v>18</v>
      </c>
      <c r="T39" s="310">
        <f>T28+T38</f>
        <v>210</v>
      </c>
      <c r="U39" s="310">
        <f>U28+U38</f>
        <v>286</v>
      </c>
      <c r="V39" s="311" t="s">
        <v>18</v>
      </c>
      <c r="W39" s="312" t="s">
        <v>18</v>
      </c>
      <c r="X39" s="310">
        <f>X28+X38</f>
        <v>116</v>
      </c>
      <c r="Y39" s="310">
        <f>Y28+Y38</f>
        <v>208</v>
      </c>
      <c r="Z39" s="311" t="s">
        <v>18</v>
      </c>
      <c r="AA39" s="434" t="s">
        <v>18</v>
      </c>
      <c r="AB39" s="435">
        <f>SUM(AB28+AB38)</f>
        <v>998</v>
      </c>
      <c r="AC39" s="435">
        <f>SUM(AC28+AC38)</f>
        <v>1712</v>
      </c>
      <c r="AD39" s="436">
        <f>SUM(AD30:AD38)</f>
        <v>0</v>
      </c>
      <c r="AE39" s="437" t="s">
        <v>18</v>
      </c>
    </row>
    <row r="40" spans="1:34" s="33" customFormat="1" ht="15.75" thickTop="1" x14ac:dyDescent="0.2">
      <c r="A40" s="314"/>
      <c r="B40" s="315"/>
      <c r="C40" s="316"/>
      <c r="D40" s="1185"/>
      <c r="E40" s="1185"/>
      <c r="F40" s="1185"/>
      <c r="G40" s="1185"/>
      <c r="H40" s="1185"/>
      <c r="I40" s="1185"/>
      <c r="J40" s="1185"/>
      <c r="K40" s="1185"/>
      <c r="L40" s="1185"/>
      <c r="M40" s="1185"/>
      <c r="N40" s="1185"/>
      <c r="O40" s="1185"/>
      <c r="P40" s="1185"/>
      <c r="Q40" s="1185"/>
      <c r="R40" s="1185"/>
      <c r="S40" s="1185"/>
      <c r="T40" s="1185"/>
      <c r="U40" s="1185"/>
      <c r="V40" s="1185"/>
      <c r="W40" s="1185"/>
      <c r="X40" s="1185"/>
      <c r="Y40" s="1185"/>
      <c r="Z40" s="1185"/>
      <c r="AA40" s="1185"/>
      <c r="AB40" s="1239"/>
      <c r="AC40" s="1239"/>
      <c r="AD40" s="1239"/>
      <c r="AE40" s="1240"/>
      <c r="AH40" s="826"/>
    </row>
    <row r="41" spans="1:34" s="33" customFormat="1" x14ac:dyDescent="0.2">
      <c r="A41" s="456" t="s">
        <v>242</v>
      </c>
      <c r="B41" s="122" t="s">
        <v>1</v>
      </c>
      <c r="C41" s="508" t="s">
        <v>21</v>
      </c>
      <c r="D41" s="481"/>
      <c r="E41" s="458"/>
      <c r="F41" s="459"/>
      <c r="G41" s="460"/>
      <c r="H41" s="458"/>
      <c r="I41" s="458"/>
      <c r="J41" s="459"/>
      <c r="K41" s="460"/>
      <c r="L41" s="458"/>
      <c r="M41" s="458"/>
      <c r="N41" s="459"/>
      <c r="O41" s="482"/>
      <c r="P41" s="481"/>
      <c r="Q41" s="458">
        <v>160</v>
      </c>
      <c r="R41" s="459">
        <v>5</v>
      </c>
      <c r="S41" s="460" t="s">
        <v>110</v>
      </c>
      <c r="T41" s="458"/>
      <c r="U41" s="458"/>
      <c r="V41" s="459"/>
      <c r="W41" s="482"/>
      <c r="X41" s="509"/>
      <c r="Y41" s="243"/>
      <c r="Z41" s="510"/>
      <c r="AA41" s="246"/>
      <c r="AB41" s="449">
        <f t="shared" ref="AB41:AD42" si="12">SUM(D41,H41,L41,P41,T41,X41)</f>
        <v>0</v>
      </c>
      <c r="AC41" s="349">
        <f t="shared" si="12"/>
        <v>160</v>
      </c>
      <c r="AD41" s="349">
        <f t="shared" si="12"/>
        <v>5</v>
      </c>
      <c r="AE41" s="855">
        <f>SUM(AB41,AC41)</f>
        <v>160</v>
      </c>
      <c r="AF41" s="825" t="s">
        <v>205</v>
      </c>
      <c r="AG41" s="825" t="s">
        <v>211</v>
      </c>
      <c r="AH41" s="826"/>
    </row>
    <row r="42" spans="1:34" s="33" customFormat="1" x14ac:dyDescent="0.2">
      <c r="A42" s="456" t="s">
        <v>617</v>
      </c>
      <c r="B42" s="122" t="s">
        <v>1</v>
      </c>
      <c r="C42" s="508" t="s">
        <v>78</v>
      </c>
      <c r="D42" s="481"/>
      <c r="E42" s="458"/>
      <c r="F42" s="459"/>
      <c r="G42" s="460"/>
      <c r="H42" s="458"/>
      <c r="I42" s="458"/>
      <c r="J42" s="459"/>
      <c r="K42" s="460"/>
      <c r="L42" s="458"/>
      <c r="M42" s="458"/>
      <c r="N42" s="459"/>
      <c r="O42" s="482"/>
      <c r="P42" s="481"/>
      <c r="Q42" s="458"/>
      <c r="R42" s="459"/>
      <c r="S42" s="460"/>
      <c r="T42" s="458"/>
      <c r="U42" s="458"/>
      <c r="V42" s="459"/>
      <c r="W42" s="482"/>
      <c r="X42" s="481"/>
      <c r="Y42" s="461">
        <v>80</v>
      </c>
      <c r="Z42" s="462">
        <v>3</v>
      </c>
      <c r="AA42" s="463" t="s">
        <v>110</v>
      </c>
      <c r="AB42" s="450">
        <f t="shared" si="12"/>
        <v>0</v>
      </c>
      <c r="AC42" s="349">
        <f t="shared" si="12"/>
        <v>80</v>
      </c>
      <c r="AD42" s="349">
        <f t="shared" si="12"/>
        <v>3</v>
      </c>
      <c r="AE42" s="824">
        <f>SUM(AB42,AC42)</f>
        <v>80</v>
      </c>
      <c r="AF42" s="825" t="s">
        <v>205</v>
      </c>
      <c r="AG42" s="825" t="s">
        <v>217</v>
      </c>
      <c r="AH42" s="826"/>
    </row>
    <row r="43" spans="1:34" s="33" customFormat="1" ht="15.75" thickBot="1" x14ac:dyDescent="0.25">
      <c r="A43" s="1241" t="s">
        <v>416</v>
      </c>
      <c r="B43" s="1242"/>
      <c r="C43" s="1242"/>
      <c r="D43" s="452">
        <f>SUM(D42)</f>
        <v>0</v>
      </c>
      <c r="E43" s="440">
        <f t="shared" ref="E43:F43" si="13">SUM(E42)</f>
        <v>0</v>
      </c>
      <c r="F43" s="440">
        <f t="shared" si="13"/>
        <v>0</v>
      </c>
      <c r="G43" s="441"/>
      <c r="H43" s="442">
        <f t="shared" ref="H43:J43" si="14">SUM(H42)</f>
        <v>0</v>
      </c>
      <c r="I43" s="440">
        <f t="shared" si="14"/>
        <v>0</v>
      </c>
      <c r="J43" s="440">
        <f t="shared" si="14"/>
        <v>0</v>
      </c>
      <c r="K43" s="441"/>
      <c r="L43" s="442">
        <f t="shared" ref="L43:N43" si="15">SUM(L42)</f>
        <v>0</v>
      </c>
      <c r="M43" s="440">
        <f t="shared" si="15"/>
        <v>0</v>
      </c>
      <c r="N43" s="440">
        <f t="shared" si="15"/>
        <v>0</v>
      </c>
      <c r="O43" s="441"/>
      <c r="P43" s="442">
        <f t="shared" ref="P43" si="16">SUM(P42)</f>
        <v>0</v>
      </c>
      <c r="Q43" s="439">
        <f>SUM(Q41,Q42)</f>
        <v>160</v>
      </c>
      <c r="R43" s="440">
        <f>SUM(R41,R42)</f>
        <v>5</v>
      </c>
      <c r="S43" s="443"/>
      <c r="T43" s="448">
        <f t="shared" ref="T43:V43" si="17">SUM(T42)</f>
        <v>0</v>
      </c>
      <c r="U43" s="447">
        <f t="shared" si="17"/>
        <v>0</v>
      </c>
      <c r="V43" s="447">
        <f t="shared" si="17"/>
        <v>0</v>
      </c>
      <c r="W43" s="441"/>
      <c r="X43" s="442">
        <f t="shared" ref="X43:Z43" si="18">SUM(X42)</f>
        <v>0</v>
      </c>
      <c r="Y43" s="447">
        <f t="shared" si="18"/>
        <v>80</v>
      </c>
      <c r="Z43" s="447">
        <f t="shared" si="18"/>
        <v>3</v>
      </c>
      <c r="AA43" s="441"/>
      <c r="AB43" s="451">
        <f>SUM(AB41,AB42)</f>
        <v>0</v>
      </c>
      <c r="AC43" s="438">
        <f t="shared" ref="AC43:AE43" si="19">SUM(AC41,AC42)</f>
        <v>240</v>
      </c>
      <c r="AD43" s="438">
        <f t="shared" si="19"/>
        <v>8</v>
      </c>
      <c r="AE43" s="438">
        <f t="shared" si="19"/>
        <v>240</v>
      </c>
      <c r="AH43" s="826"/>
    </row>
    <row r="44" spans="1:34" s="33" customFormat="1" ht="16.5" thickBot="1" x14ac:dyDescent="0.25">
      <c r="A44" s="194"/>
      <c r="B44" s="195"/>
      <c r="C44" s="167" t="s">
        <v>418</v>
      </c>
      <c r="D44" s="197">
        <f>SUM(D28,D38)</f>
        <v>196</v>
      </c>
      <c r="E44" s="197">
        <f>SUM(E28,E38)</f>
        <v>248</v>
      </c>
      <c r="F44" s="197">
        <f>SUM(F28,F38,F43)</f>
        <v>27</v>
      </c>
      <c r="G44" s="198" t="s">
        <v>18</v>
      </c>
      <c r="H44" s="199">
        <f t="shared" ref="H44:I44" si="20">SUM(H28,H38)</f>
        <v>130</v>
      </c>
      <c r="I44" s="197">
        <f t="shared" si="20"/>
        <v>342</v>
      </c>
      <c r="J44" s="197">
        <f>SUM(J28,J38,J43)</f>
        <v>30</v>
      </c>
      <c r="K44" s="198" t="s">
        <v>18</v>
      </c>
      <c r="L44" s="199">
        <f t="shared" ref="L44:M44" si="21">SUM(L28,L38)</f>
        <v>168</v>
      </c>
      <c r="M44" s="197">
        <f t="shared" si="21"/>
        <v>342</v>
      </c>
      <c r="N44" s="197">
        <f>SUM(N28,N38,N43)</f>
        <v>30</v>
      </c>
      <c r="O44" s="198" t="s">
        <v>18</v>
      </c>
      <c r="P44" s="199">
        <f t="shared" ref="P44:Q44" si="22">SUM(P28,P38)</f>
        <v>182</v>
      </c>
      <c r="Q44" s="197">
        <f t="shared" si="22"/>
        <v>286</v>
      </c>
      <c r="R44" s="197">
        <f>SUM(R28,R38,R43)</f>
        <v>32</v>
      </c>
      <c r="S44" s="198" t="s">
        <v>18</v>
      </c>
      <c r="T44" s="444">
        <f t="shared" ref="T44:U44" si="23">SUM(T28,T38)</f>
        <v>210</v>
      </c>
      <c r="U44" s="445">
        <f t="shared" si="23"/>
        <v>286</v>
      </c>
      <c r="V44" s="445">
        <f>SUM(V28,V38,V43)</f>
        <v>32</v>
      </c>
      <c r="W44" s="446" t="s">
        <v>18</v>
      </c>
      <c r="X44" s="445">
        <f t="shared" ref="X44:Y44" si="24">SUM(X28,X38)</f>
        <v>116</v>
      </c>
      <c r="Y44" s="445">
        <f t="shared" si="24"/>
        <v>208</v>
      </c>
      <c r="Z44" s="445">
        <f>SUM(Z28,Z38,Z43)</f>
        <v>29</v>
      </c>
      <c r="AA44" s="446" t="s">
        <v>18</v>
      </c>
      <c r="AB44" s="396">
        <f>SUM(AB28,AB38)</f>
        <v>998</v>
      </c>
      <c r="AC44" s="397">
        <f>SUM(AC28,AC38)</f>
        <v>1712</v>
      </c>
      <c r="AD44" s="787">
        <f>SUM(AD28,AD38,AD43)</f>
        <v>180</v>
      </c>
      <c r="AE44" s="396">
        <f>SUM(AE28,AE38)</f>
        <v>2514</v>
      </c>
      <c r="AF44" s="193"/>
      <c r="AG44" s="193"/>
    </row>
    <row r="45" spans="1:34" s="33" customFormat="1" ht="16.5" thickBot="1" x14ac:dyDescent="0.25">
      <c r="A45" s="1202" t="s">
        <v>19</v>
      </c>
      <c r="B45" s="1203"/>
      <c r="C45" s="1203"/>
      <c r="D45" s="1203"/>
      <c r="E45" s="1203"/>
      <c r="F45" s="1203"/>
      <c r="G45" s="1203"/>
      <c r="H45" s="1203"/>
      <c r="I45" s="1203"/>
      <c r="J45" s="1203"/>
      <c r="K45" s="1203"/>
      <c r="L45" s="1203"/>
      <c r="M45" s="1203"/>
      <c r="N45" s="1203"/>
      <c r="O45" s="1203"/>
      <c r="P45" s="1203"/>
      <c r="Q45" s="1203"/>
      <c r="R45" s="1203"/>
      <c r="S45" s="1203"/>
      <c r="T45" s="320"/>
      <c r="U45" s="320"/>
      <c r="V45" s="320"/>
      <c r="W45" s="320"/>
      <c r="X45" s="320"/>
      <c r="Y45" s="320"/>
      <c r="Z45" s="320"/>
      <c r="AA45" s="320"/>
      <c r="AB45" s="318"/>
      <c r="AC45" s="318"/>
      <c r="AD45" s="318"/>
      <c r="AE45" s="319"/>
    </row>
    <row r="46" spans="1:34" s="33" customFormat="1" ht="15.75" x14ac:dyDescent="0.25">
      <c r="A46" s="272"/>
      <c r="B46" s="273"/>
      <c r="C46" s="551" t="s">
        <v>15</v>
      </c>
      <c r="D46" s="1171"/>
      <c r="E46" s="1172"/>
      <c r="F46" s="1173"/>
      <c r="G46" s="543">
        <f>IF(COUNTIF(G$12:G$44,"A")+COUNTIF(SZAK!G$10:G$73,"A")=0,"0",COUNTIF(G$12:G$44,"A")+COUNTIF(SZAK!G$10:G$73,"A"))</f>
        <v>2</v>
      </c>
      <c r="H46" s="556" t="str">
        <f>IF(COUNTIF(I11:I38,"A")=0,"",COUNTIF(I11:I38,"A"))</f>
        <v/>
      </c>
      <c r="I46" s="554"/>
      <c r="J46" s="555"/>
      <c r="K46" s="543">
        <f>IF(COUNTIF(K$12:K$44,"A")+COUNTIF(SZAK!K$10:K$73,"A")=0,"0",COUNTIF(K$12:K$44,"A")+COUNTIF(SZAK!K$10:K$73,"A"))</f>
        <v>3</v>
      </c>
      <c r="L46" s="556"/>
      <c r="M46" s="554"/>
      <c r="N46" s="555"/>
      <c r="O46" s="543">
        <f>IF(COUNTIF(O$12:O$44,"A")+COUNTIF(SZAK!O$10:O$73,"A")=0,"0",COUNTIF(O$12:O$44,"A")+COUNTIF(SZAK!O$10:O$73,"A"))</f>
        <v>2</v>
      </c>
      <c r="P46" s="556"/>
      <c r="Q46" s="554"/>
      <c r="R46" s="555"/>
      <c r="S46" s="543">
        <f>IF(COUNTIF(S$12:S$44,"A")+COUNTIF(SZAK!S$10:S$73,"A")=0,"0",COUNTIF(S$12:S$44,"A")+COUNTIF(SZAK!S$10:S$73,"A"))</f>
        <v>2</v>
      </c>
      <c r="T46" s="556" t="str">
        <f>IF(COUNTIF(U11:U38,"A")=0,"",COUNTIF(U11:U38,"A"))</f>
        <v/>
      </c>
      <c r="U46" s="554"/>
      <c r="V46" s="555"/>
      <c r="W46" s="543">
        <f>IF(COUNTIF(W$12:W$44,"A")+COUNTIF(SZAK!W$10:W$73,"A")=0,"0",COUNTIF(W$12:W$44,"A")+COUNTIF(SZAK!W$10:W$73,"A"))</f>
        <v>2</v>
      </c>
      <c r="X46" s="556" t="str">
        <f>IF(COUNTIF(Y11:Y38,"A")=0,"",COUNTIF(Y11:Y38,"A"))</f>
        <v/>
      </c>
      <c r="Y46" s="554"/>
      <c r="Z46" s="555"/>
      <c r="AA46" s="543">
        <f>IF(COUNTIF(AA$12:AA$44,"A")+COUNTIF(SZAK!AA$10:AA$73,"A")=0,"0",COUNTIF(AA$12:AA$44,"A")+COUNTIF(SZAK!AA$10:AA$73,"A"))</f>
        <v>2</v>
      </c>
      <c r="AB46" s="533"/>
      <c r="AC46" s="534"/>
      <c r="AD46" s="534"/>
      <c r="AE46" s="348">
        <f>SUM(G46,K46,O46,S46,W46,AA46)</f>
        <v>13</v>
      </c>
    </row>
    <row r="47" spans="1:34" s="33" customFormat="1" ht="15.75" x14ac:dyDescent="0.25">
      <c r="A47" s="274"/>
      <c r="B47" s="349"/>
      <c r="C47" s="552" t="s">
        <v>16</v>
      </c>
      <c r="D47" s="1142"/>
      <c r="E47" s="1143"/>
      <c r="F47" s="1144"/>
      <c r="G47" s="547" t="str">
        <f>IF(COUNTIF(G$12:G$44,"B")+COUNTIF(SZAK!G$10:G$73,"B")=0,"0",COUNTIF(G$12:G$44,"B")+COUNTIF(SZAK!G$10:G$73,"B"))</f>
        <v>0</v>
      </c>
      <c r="H47" s="559" t="str">
        <f>IF(COUNTIF(I11:I38,"B")=0,"",COUNTIF(I11:I38,"B"))</f>
        <v/>
      </c>
      <c r="I47" s="557"/>
      <c r="J47" s="558"/>
      <c r="K47" s="547" t="str">
        <f>IF(COUNTIF(K$12:K$44,"B")+COUNTIF(SZAK!K$10:K$73,"B")=0,"0",COUNTIF(K$12:K$44,"B")+COUNTIF(SZAK!K$10:K$73,"B"))</f>
        <v>0</v>
      </c>
      <c r="L47" s="559"/>
      <c r="M47" s="557"/>
      <c r="N47" s="558"/>
      <c r="O47" s="547" t="str">
        <f>IF(COUNTIF(O$12:O$44,"B")+COUNTIF(SZAK!O$10:O$73,"B")=0,"0",COUNTIF(O$12:O$44,"B")+COUNTIF(SZAK!O$10:O$73,"B"))</f>
        <v>0</v>
      </c>
      <c r="P47" s="559"/>
      <c r="Q47" s="557"/>
      <c r="R47" s="558"/>
      <c r="S47" s="547" t="str">
        <f>IF(COUNTIF(S$12:S$44,"B")+COUNTIF(SZAK!S$10:S$73,"B")=0,"0",COUNTIF(S$12:S$44,"B")+COUNTIF(SZAK!S$10:S$73,"B"))</f>
        <v>0</v>
      </c>
      <c r="T47" s="559" t="str">
        <f>IF(COUNTIF(U11:U38,"B")=0,"",COUNTIF(U11:U38,"B"))</f>
        <v/>
      </c>
      <c r="U47" s="557"/>
      <c r="V47" s="558"/>
      <c r="W47" s="547">
        <v>1</v>
      </c>
      <c r="X47" s="559" t="str">
        <f>IF(COUNTIF(Y11:Y38,"B")=0,"",COUNTIF(Y11:Y38,"B"))</f>
        <v/>
      </c>
      <c r="Y47" s="557"/>
      <c r="Z47" s="558"/>
      <c r="AA47" s="547" t="str">
        <f>IF(COUNTIF(AA$12:AA$44,"B")+COUNTIF(SZAK!AA$10:AA$73,"B")=0,"0",COUNTIF(AA$12:AA$44,"B")+COUNTIF(SZAK!AA$10:AA$73,"B"))</f>
        <v>0</v>
      </c>
      <c r="AB47" s="531"/>
      <c r="AC47" s="532"/>
      <c r="AD47" s="532"/>
      <c r="AE47" s="350">
        <f t="shared" ref="AE47:AE55" si="25">SUM(G47,K47,O47,S47,W47,AA47)</f>
        <v>1</v>
      </c>
    </row>
    <row r="48" spans="1:34" s="33" customFormat="1" ht="15.75" x14ac:dyDescent="0.25">
      <c r="A48" s="274"/>
      <c r="B48" s="349"/>
      <c r="C48" s="552" t="s">
        <v>425</v>
      </c>
      <c r="D48" s="1142"/>
      <c r="E48" s="1143"/>
      <c r="F48" s="1144"/>
      <c r="G48" s="547">
        <v>0</v>
      </c>
      <c r="H48" s="559" t="str">
        <f>IF(COUNTIF(I11:I38,"ÉÉ")=0,"",COUNTIF(I11:I38,"ÉÉ"))</f>
        <v/>
      </c>
      <c r="I48" s="557"/>
      <c r="J48" s="558"/>
      <c r="K48" s="547">
        <v>0</v>
      </c>
      <c r="L48" s="559"/>
      <c r="M48" s="557"/>
      <c r="N48" s="558"/>
      <c r="O48" s="547">
        <v>0</v>
      </c>
      <c r="P48" s="559"/>
      <c r="Q48" s="557"/>
      <c r="R48" s="558"/>
      <c r="S48" s="547">
        <v>2</v>
      </c>
      <c r="T48" s="559" t="str">
        <f>IF(COUNTIF(U11:U38,"ÉÉ")=0,"",COUNTIF(U11:U38,"ÉÉ"))</f>
        <v/>
      </c>
      <c r="U48" s="557"/>
      <c r="V48" s="558"/>
      <c r="W48" s="547">
        <v>0</v>
      </c>
      <c r="X48" s="559" t="str">
        <f>IF(COUNTIF(Y11:Y38,"ÉÉ")=0,"",COUNTIF(Y11:Y38,"ÉÉ"))</f>
        <v/>
      </c>
      <c r="Y48" s="557"/>
      <c r="Z48" s="558"/>
      <c r="AA48" s="547">
        <v>0</v>
      </c>
      <c r="AB48" s="531"/>
      <c r="AC48" s="532"/>
      <c r="AD48" s="532"/>
      <c r="AE48" s="350">
        <f t="shared" si="25"/>
        <v>2</v>
      </c>
    </row>
    <row r="49" spans="1:31" s="33" customFormat="1" ht="15.75" x14ac:dyDescent="0.25">
      <c r="A49" s="274"/>
      <c r="B49" s="349"/>
      <c r="C49" s="552" t="s">
        <v>426</v>
      </c>
      <c r="D49" s="1142"/>
      <c r="E49" s="1143"/>
      <c r="F49" s="1144"/>
      <c r="G49" s="547">
        <v>0</v>
      </c>
      <c r="H49" s="559" t="str">
        <f>IF(COUNTIF(I11:I38,"GYJ")=0,"",COUNTIF(I11:I38,"GYJ"))</f>
        <v/>
      </c>
      <c r="I49" s="557"/>
      <c r="J49" s="558"/>
      <c r="K49" s="547">
        <v>0</v>
      </c>
      <c r="L49" s="559"/>
      <c r="M49" s="557"/>
      <c r="N49" s="558"/>
      <c r="O49" s="547">
        <v>0</v>
      </c>
      <c r="P49" s="559"/>
      <c r="Q49" s="557"/>
      <c r="R49" s="558"/>
      <c r="S49" s="547">
        <v>1</v>
      </c>
      <c r="T49" s="559" t="str">
        <f>IF(COUNTIF(U11:U38,"GYJ")=0,"",COUNTIF(U11:U38,"GYJ"))</f>
        <v/>
      </c>
      <c r="U49" s="557"/>
      <c r="V49" s="558"/>
      <c r="W49" s="547">
        <v>1</v>
      </c>
      <c r="X49" s="559" t="str">
        <f>IF(COUNTIF(Y11:Y38,"GYJ")=0,"",COUNTIF(Y11:Y38,"GYJ"))</f>
        <v/>
      </c>
      <c r="Y49" s="557"/>
      <c r="Z49" s="558"/>
      <c r="AA49" s="547">
        <v>2</v>
      </c>
      <c r="AB49" s="531"/>
      <c r="AC49" s="532"/>
      <c r="AD49" s="532"/>
      <c r="AE49" s="350">
        <f t="shared" si="25"/>
        <v>4</v>
      </c>
    </row>
    <row r="50" spans="1:31" s="33" customFormat="1" ht="15.75" x14ac:dyDescent="0.25">
      <c r="A50" s="274"/>
      <c r="B50" s="349"/>
      <c r="C50" s="553" t="s">
        <v>427</v>
      </c>
      <c r="D50" s="1142"/>
      <c r="E50" s="1143"/>
      <c r="F50" s="1144"/>
      <c r="G50" s="547">
        <v>0</v>
      </c>
      <c r="H50" s="559" t="str">
        <f>IF(COUNTIF(I11:I38,"K")=0,"",COUNTIF(I11:I38,"K"))</f>
        <v/>
      </c>
      <c r="I50" s="557"/>
      <c r="J50" s="558"/>
      <c r="K50" s="547">
        <v>1</v>
      </c>
      <c r="L50" s="559"/>
      <c r="M50" s="557"/>
      <c r="N50" s="558"/>
      <c r="O50" s="547">
        <v>3</v>
      </c>
      <c r="P50" s="559"/>
      <c r="Q50" s="557"/>
      <c r="R50" s="558"/>
      <c r="S50" s="547">
        <v>1</v>
      </c>
      <c r="T50" s="559" t="str">
        <f>IF(COUNTIF(U11:U38,"K")=0,"",COUNTIF(U11:U38,"K"))</f>
        <v/>
      </c>
      <c r="U50" s="557"/>
      <c r="V50" s="558"/>
      <c r="W50" s="547">
        <v>2</v>
      </c>
      <c r="X50" s="559" t="str">
        <f>IF(COUNTIF(Y11:Y38,"K")=0,"",COUNTIF(Y11:Y38,"K"))</f>
        <v/>
      </c>
      <c r="Y50" s="557"/>
      <c r="Z50" s="558"/>
      <c r="AA50" s="547">
        <v>3</v>
      </c>
      <c r="AB50" s="531"/>
      <c r="AC50" s="532"/>
      <c r="AD50" s="532"/>
      <c r="AE50" s="350">
        <f t="shared" si="25"/>
        <v>10</v>
      </c>
    </row>
    <row r="51" spans="1:31" s="33" customFormat="1" ht="15.75" x14ac:dyDescent="0.25">
      <c r="A51" s="274"/>
      <c r="B51" s="349"/>
      <c r="C51" s="552" t="s">
        <v>17</v>
      </c>
      <c r="D51" s="1142"/>
      <c r="E51" s="1143"/>
      <c r="F51" s="1144"/>
      <c r="G51" s="547" t="str">
        <f>IF(COUNTIF(G$12:G$44,"AV")+COUNTIF(SZAK!G$10:G$73,"AV")=0,"0",COUNTIF(G$12:G$44,"AV")+COUNTIF(SZAK!G$10:G$73,"AV"))</f>
        <v>0</v>
      </c>
      <c r="H51" s="559" t="str">
        <f>IF(COUNTIF(I11:I38,"AV")=0,"",COUNTIF(I11:I38,"AV"))</f>
        <v/>
      </c>
      <c r="I51" s="557"/>
      <c r="J51" s="558"/>
      <c r="K51" s="547" t="str">
        <f>IF(COUNTIF(K$12:K$44,"AV")+COUNTIF(SZAK!K$10:K$73,"AV")=0,"0",COUNTIF(K$12:K$44,"AV")+COUNTIF(SZAK!K$10:K$73,"AV"))</f>
        <v>0</v>
      </c>
      <c r="L51" s="559"/>
      <c r="M51" s="557"/>
      <c r="N51" s="558"/>
      <c r="O51" s="547" t="str">
        <f>IF(COUNTIF(O$12:O$44,"AV")+COUNTIF(SZAK!O$10:O$73,"AV")=0,"0",COUNTIF(O$12:O$44,"AV")+COUNTIF(SZAK!O$10:O$73,"AV"))</f>
        <v>0</v>
      </c>
      <c r="P51" s="559"/>
      <c r="Q51" s="557"/>
      <c r="R51" s="558"/>
      <c r="S51" s="547" t="str">
        <f>IF(COUNTIF(S$12:S$44,"AV")+COUNTIF(SZAK!S$10:S$73,"AV")=0,"0",COUNTIF(S$12:S$44,"AV")+COUNTIF(SZAK!S$10:S$73,"AV"))</f>
        <v>0</v>
      </c>
      <c r="T51" s="559" t="str">
        <f>IF(COUNTIF(U11:U38,"AV")=0,"",COUNTIF(U11:U38,"AV"))</f>
        <v/>
      </c>
      <c r="U51" s="557"/>
      <c r="V51" s="558"/>
      <c r="W51" s="547" t="str">
        <f>IF(COUNTIF(W$12:W$44,"AV")+COUNTIF(SZAK!W$10:W$73,"AV")=0,"0",COUNTIF(W$12:W$44,"AV")+COUNTIF(SZAK!W$10:W$73,"AV"))</f>
        <v>0</v>
      </c>
      <c r="X51" s="559" t="str">
        <f>IF(COUNTIF(Y11:Y38,"AV")=0,"",COUNTIF(Y11:Y38,"AV"))</f>
        <v/>
      </c>
      <c r="Y51" s="557"/>
      <c r="Z51" s="558"/>
      <c r="AA51" s="547" t="str">
        <f>IF(COUNTIF(AA$12:AA$44,"AV")+COUNTIF(SZAK!AA$10:AA$73,"AV")=0,"0",COUNTIF(AA$12:AA$44,"AV")+COUNTIF(SZAK!AA$10:AA$73,"AV"))</f>
        <v>0</v>
      </c>
      <c r="AB51" s="531"/>
      <c r="AC51" s="532"/>
      <c r="AD51" s="532"/>
      <c r="AE51" s="350">
        <f t="shared" si="25"/>
        <v>0</v>
      </c>
    </row>
    <row r="52" spans="1:31" s="33" customFormat="1" ht="15.75" x14ac:dyDescent="0.25">
      <c r="A52" s="274"/>
      <c r="B52" s="349"/>
      <c r="C52" s="552" t="s">
        <v>120</v>
      </c>
      <c r="D52" s="1142"/>
      <c r="E52" s="1143"/>
      <c r="F52" s="1144"/>
      <c r="G52" s="547" t="str">
        <f>IF(COUNTIF(G$12:G$44,"KV")+COUNTIF(SZAK!G$10:G$73,"KV")=0,"0",COUNTIF(G$12:G$44,"KV")+COUNTIF(SZAK!G$10:G$73,"KV"))</f>
        <v>0</v>
      </c>
      <c r="H52" s="559" t="str">
        <f>IF(COUNTIF(I11:I38,"KV")=0,"",COUNTIF(I11:I38,"KV"))</f>
        <v/>
      </c>
      <c r="I52" s="557"/>
      <c r="J52" s="558"/>
      <c r="K52" s="547" t="str">
        <f>IF(COUNTIF(K$12:K$44,"KV")+COUNTIF(SZAK!K$10:K$73,"KV")=0,"0",COUNTIF(K$12:K$44,"KV")+COUNTIF(SZAK!K$10:K$73,"KV"))</f>
        <v>0</v>
      </c>
      <c r="L52" s="559"/>
      <c r="M52" s="557"/>
      <c r="N52" s="558"/>
      <c r="O52" s="547" t="str">
        <f>IF(COUNTIF(O$12:O$44,"KV")+COUNTIF(SZAK!O$10:O$73,"KV")=0,"0",COUNTIF(O$12:O$44,"KV")+COUNTIF(SZAK!O$10:O$73,"KV"))</f>
        <v>0</v>
      </c>
      <c r="P52" s="559"/>
      <c r="Q52" s="557"/>
      <c r="R52" s="558"/>
      <c r="S52" s="547" t="str">
        <f>IF(COUNTIF(S$12:S$44,"KV")+COUNTIF(SZAK!S$10:S$73,"KV")=0,"0",COUNTIF(S$12:S$44,"KV")+COUNTIF(SZAK!S$10:S$73,"KV"))</f>
        <v>0</v>
      </c>
      <c r="T52" s="559" t="str">
        <f>IF(COUNTIF(U11:U38,"KV")=0,"",COUNTIF(U11:U38,"KV"))</f>
        <v/>
      </c>
      <c r="U52" s="557"/>
      <c r="V52" s="558"/>
      <c r="W52" s="547" t="str">
        <f>IF(COUNTIF(W$12:W$44,"KV")+COUNTIF(SZAK!W$10:W$73,"KV")=0,"0",COUNTIF(W$12:W$44,"KV")+COUNTIF(SZAK!W$10:W$73,"KV"))</f>
        <v>0</v>
      </c>
      <c r="X52" s="559" t="str">
        <f>IF(COUNTIF(Y11:Y38,"KV")=0,"",COUNTIF(Y11:Y38,"KV"))</f>
        <v/>
      </c>
      <c r="Y52" s="557"/>
      <c r="Z52" s="558"/>
      <c r="AA52" s="547" t="str">
        <f>IF(COUNTIF(AA$12:AA$44,"KV")+COUNTIF(SZAK!AA$10:AA$73,"KV")=0,"0",COUNTIF(AA$12:AA$44,"KV")+COUNTIF(SZAK!AA$10:AA$73,"KV"))</f>
        <v>0</v>
      </c>
      <c r="AB52" s="531"/>
      <c r="AC52" s="532"/>
      <c r="AD52" s="532"/>
      <c r="AE52" s="350">
        <f t="shared" si="25"/>
        <v>0</v>
      </c>
    </row>
    <row r="53" spans="1:31" s="33" customFormat="1" ht="15.75" x14ac:dyDescent="0.25">
      <c r="A53" s="274"/>
      <c r="B53" s="349"/>
      <c r="C53" s="552" t="s">
        <v>121</v>
      </c>
      <c r="D53" s="1142"/>
      <c r="E53" s="1143"/>
      <c r="F53" s="1144"/>
      <c r="G53" s="547" t="str">
        <f>IF(COUNTIF(G$12:G$44,"SZG")+COUNTIF(SZAK!G$10:G$73,"SZG")=0,"0",COUNTIF(G$12:G$44,"SZG")+COUNTIF(SZAK!G$10:G$73,"SZG"))</f>
        <v>0</v>
      </c>
      <c r="H53" s="559" t="str">
        <f>IF(COUNTIF(I11:I38,"SZG")=0,"",COUNTIF(I11:I38,"SZG"))</f>
        <v/>
      </c>
      <c r="I53" s="557"/>
      <c r="J53" s="558"/>
      <c r="K53" s="547" t="str">
        <f>IF(COUNTIF(K$12:K$44,"SZG")+COUNTIF(SZAK!K$10:K$73,"SZG")=0,"0",COUNTIF(K$12:K$44,"SZG")+COUNTIF(SZAK!K$10:K$73,"SZG"))</f>
        <v>0</v>
      </c>
      <c r="L53" s="559"/>
      <c r="M53" s="557"/>
      <c r="N53" s="558"/>
      <c r="O53" s="547">
        <f>IF(COUNTIF(O$12:O$44,"SZG")+COUNTIF(SZAK!O$10:O$73,"SZG")=0,"0",COUNTIF(O$12:O$44,"SZG")+COUNTIF(SZAK!O$10:O$73,"SZG"))</f>
        <v>1</v>
      </c>
      <c r="P53" s="559"/>
      <c r="Q53" s="557"/>
      <c r="R53" s="558"/>
      <c r="S53" s="547">
        <f>IF(COUNTIF(S$12:S$44,"SZG")+COUNTIF(SZAK!S$10:S$73,"SZG")=0,"0",COUNTIF(S$12:S$44,"SZG")+COUNTIF(SZAK!S$10:S$73,"SZG"))</f>
        <v>1</v>
      </c>
      <c r="T53" s="559" t="str">
        <f>IF(COUNTIF(U11:U38,"SZG")=0,"",COUNTIF(U11:U38,"SZG"))</f>
        <v/>
      </c>
      <c r="U53" s="557"/>
      <c r="V53" s="558"/>
      <c r="W53" s="547" t="str">
        <f>IF(COUNTIF(W$12:W$44,"SZG")+COUNTIF(SZAK!W$10:W$73,"SZG")=0,"0",COUNTIF(W$12:W$44,"SZG")+COUNTIF(SZAK!W$10:W$73,"SZG"))</f>
        <v>0</v>
      </c>
      <c r="X53" s="559" t="str">
        <f>IF(COUNTIF(Y11:Y38,"SZG")=0,"",COUNTIF(Y11:Y38,"SZG"))</f>
        <v/>
      </c>
      <c r="Y53" s="557"/>
      <c r="Z53" s="558"/>
      <c r="AA53" s="547" t="str">
        <f>IF(COUNTIF(AA$12:AA$44,"SZG")+COUNTIF(SZAK!AA$10:AA$73,"SZG")=0,"0",COUNTIF(AA$12:AA$44,"SZG")+COUNTIF(SZAK!AA$10:AA$73,"SZG"))</f>
        <v>0</v>
      </c>
      <c r="AB53" s="531"/>
      <c r="AC53" s="532"/>
      <c r="AD53" s="532"/>
      <c r="AE53" s="350">
        <f t="shared" si="25"/>
        <v>2</v>
      </c>
    </row>
    <row r="54" spans="1:31" s="33" customFormat="1" ht="15.75" x14ac:dyDescent="0.25">
      <c r="A54" s="274"/>
      <c r="B54" s="349"/>
      <c r="C54" s="552" t="s">
        <v>122</v>
      </c>
      <c r="D54" s="1142"/>
      <c r="E54" s="1143"/>
      <c r="F54" s="1144"/>
      <c r="G54" s="547" t="str">
        <f>IF(COUNTIF(G$12:G$44,"ZV")+COUNTIF(SZAK!G$10:G$73,"ZV")=0,"0",COUNTIF(G$12:G$44,"ZV")+COUNTIF(SZAK!G$10:G$73,"ZV"))</f>
        <v>0</v>
      </c>
      <c r="H54" s="559" t="str">
        <f>IF(COUNTIF(I11:I38,"ZV")=0,"",COUNTIF(I11:I38,"ZV"))</f>
        <v/>
      </c>
      <c r="I54" s="557"/>
      <c r="J54" s="558"/>
      <c r="K54" s="547" t="str">
        <f>IF(COUNTIF(K$12:K$44,"ZV")+COUNTIF(SZAK!K$10:K$73,"ZV")=0,"0",COUNTIF(K$12:K$44,"ZV")+COUNTIF(SZAK!K$10:K$73,"ZV"))</f>
        <v>0</v>
      </c>
      <c r="L54" s="559"/>
      <c r="M54" s="557"/>
      <c r="N54" s="558"/>
      <c r="O54" s="547" t="str">
        <f>IF(COUNTIF(O$12:O$44,"ZV")+COUNTIF(SZAK!O$10:O$73,"ZV")=0,"0",COUNTIF(O$12:O$44,"ZV")+COUNTIF(SZAK!O$10:O$73,"ZV"))</f>
        <v>0</v>
      </c>
      <c r="P54" s="559"/>
      <c r="Q54" s="557"/>
      <c r="R54" s="558"/>
      <c r="S54" s="547" t="str">
        <f>IF(COUNTIF(S$12:S$44,"ZV")+COUNTIF(SZAK!S$10:S$73,"ZV")=0,"0",COUNTIF(S$12:S$44,"ZV")+COUNTIF(SZAK!S$10:S$73,"ZV"))</f>
        <v>0</v>
      </c>
      <c r="T54" s="559" t="str">
        <f>IF(COUNTIF(U11:U38,"ZV")=0,"",COUNTIF(U11:U38,"ZV"))</f>
        <v/>
      </c>
      <c r="U54" s="557"/>
      <c r="V54" s="558"/>
      <c r="W54" s="547" t="str">
        <f>IF(COUNTIF(W$12:W$44,"ZV")+COUNTIF(SZAK!W$10:W$73,"ZV")=0,"0",COUNTIF(W$12:W$44,"ZV")+COUNTIF(SZAK!W$10:W$73,"ZV"))</f>
        <v>0</v>
      </c>
      <c r="X54" s="560" t="str">
        <f>IF(COUNTIF(Y11:Y38,"ZV")=0,"",COUNTIF(Y11:Y38,"ZV"))</f>
        <v/>
      </c>
      <c r="Y54" s="561"/>
      <c r="Z54" s="562"/>
      <c r="AA54" s="547">
        <f>IF(COUNTIF(AA$12:AA$44,"ZV")+COUNTIF(SZAK!AA$10:AA$73,"ZV")=0,"0",COUNTIF(AA$12:AA$44,"ZV")+COUNTIF(SZAK!AA$10:AA$73,"ZV"))</f>
        <v>3</v>
      </c>
      <c r="AB54" s="531"/>
      <c r="AC54" s="532"/>
      <c r="AD54" s="532"/>
      <c r="AE54" s="350">
        <f t="shared" si="25"/>
        <v>3</v>
      </c>
    </row>
    <row r="55" spans="1:31" s="33" customFormat="1" ht="15.75" thickBot="1" x14ac:dyDescent="0.25">
      <c r="A55" s="352"/>
      <c r="B55" s="353"/>
      <c r="C55" s="354" t="s">
        <v>22</v>
      </c>
      <c r="D55" s="1249"/>
      <c r="E55" s="1250"/>
      <c r="F55" s="1250"/>
      <c r="G55" s="355">
        <v>0</v>
      </c>
      <c r="H55" s="1249" t="str">
        <f>IF(SUM(I46:I54)=0,"",SUM(I46:I54))</f>
        <v/>
      </c>
      <c r="I55" s="1250"/>
      <c r="J55" s="1250"/>
      <c r="K55" s="355">
        <f>IF(SUM(K46:K54)=0,"",SUM(K46:K54))</f>
        <v>4</v>
      </c>
      <c r="L55" s="1249"/>
      <c r="M55" s="1250"/>
      <c r="N55" s="1250"/>
      <c r="O55" s="355">
        <f>IF(SUM(O46:O54)=0,"",SUM(O46:O54))</f>
        <v>6</v>
      </c>
      <c r="P55" s="1249"/>
      <c r="Q55" s="1250"/>
      <c r="R55" s="1250"/>
      <c r="S55" s="355">
        <f>IF(SUM(S46:S54)=0,"",SUM(S46:S54))</f>
        <v>7</v>
      </c>
      <c r="T55" s="1249" t="str">
        <f>IF(SUM(U46:U54)=0,"",SUM(U46:U54))</f>
        <v/>
      </c>
      <c r="U55" s="1250"/>
      <c r="V55" s="1250"/>
      <c r="W55" s="355">
        <f>IF(SUM(W46:W54)=0,"",SUM(W46:W54))</f>
        <v>6</v>
      </c>
      <c r="X55" s="356"/>
      <c r="Y55" s="357"/>
      <c r="Z55" s="358"/>
      <c r="AA55" s="359">
        <f>IF(SUM(AA46:AA54)=0,"",SUM(AA46:AA54))</f>
        <v>10</v>
      </c>
      <c r="AB55" s="1249"/>
      <c r="AC55" s="1250"/>
      <c r="AD55" s="1250"/>
      <c r="AE55" s="360">
        <f t="shared" si="25"/>
        <v>33</v>
      </c>
    </row>
    <row r="56" spans="1:31" s="667" customFormat="1" ht="16.5" thickTop="1" thickBot="1" x14ac:dyDescent="0.25">
      <c r="A56" s="670"/>
      <c r="B56" s="671"/>
      <c r="C56" s="672" t="s">
        <v>449</v>
      </c>
      <c r="D56" s="1182"/>
      <c r="E56" s="1183"/>
      <c r="F56" s="1183"/>
      <c r="G56" s="673">
        <f>SUM(SZAK!G87,G55)</f>
        <v>9</v>
      </c>
      <c r="H56" s="1182"/>
      <c r="I56" s="1183"/>
      <c r="J56" s="1183"/>
      <c r="K56" s="674">
        <f>SUM(SZAK!K87,K55)</f>
        <v>15</v>
      </c>
      <c r="L56" s="1183"/>
      <c r="M56" s="1183"/>
      <c r="N56" s="1183"/>
      <c r="O56" s="674">
        <f>SUM(SZAK!O87,O55)</f>
        <v>17</v>
      </c>
      <c r="P56" s="1182"/>
      <c r="Q56" s="1183"/>
      <c r="R56" s="1183"/>
      <c r="S56" s="674">
        <f>SUM(SZAK!S87,S55)</f>
        <v>17</v>
      </c>
      <c r="T56" s="1182"/>
      <c r="U56" s="1183"/>
      <c r="V56" s="1183"/>
      <c r="W56" s="674">
        <f>SUM(SZAK!W87,W55)</f>
        <v>16</v>
      </c>
      <c r="X56" s="1182"/>
      <c r="Y56" s="1183"/>
      <c r="Z56" s="1183"/>
      <c r="AA56" s="674">
        <f>SUM(SZAK!AA87,AA55)</f>
        <v>17</v>
      </c>
      <c r="AB56" s="668"/>
      <c r="AC56" s="668"/>
      <c r="AD56" s="668"/>
      <c r="AE56" s="669"/>
    </row>
    <row r="57" spans="1:31" ht="13.5" thickTop="1" x14ac:dyDescent="0.2">
      <c r="D57" s="535">
        <f>D44+E44</f>
        <v>444</v>
      </c>
      <c r="H57" s="535">
        <f>H44+I44</f>
        <v>472</v>
      </c>
      <c r="L57" s="535">
        <f>L44+M44</f>
        <v>510</v>
      </c>
      <c r="P57" s="535">
        <f>Q39+P44</f>
        <v>468</v>
      </c>
      <c r="T57" s="535">
        <f>T44+U44</f>
        <v>496</v>
      </c>
      <c r="X57" s="535">
        <f>X44+Y39</f>
        <v>324</v>
      </c>
    </row>
    <row r="59" spans="1:31" s="423" customFormat="1" ht="14.25" x14ac:dyDescent="0.2">
      <c r="C59" s="789" t="s">
        <v>472</v>
      </c>
      <c r="G59" s="793">
        <v>2</v>
      </c>
      <c r="H59" s="793"/>
      <c r="I59" s="793"/>
      <c r="J59" s="793"/>
      <c r="K59" s="793">
        <v>6</v>
      </c>
      <c r="L59" s="793"/>
      <c r="M59" s="793"/>
      <c r="N59" s="793"/>
      <c r="O59" s="793">
        <v>9</v>
      </c>
      <c r="P59" s="793"/>
      <c r="Q59" s="793"/>
      <c r="R59" s="793"/>
      <c r="S59" s="793">
        <v>6</v>
      </c>
      <c r="T59" s="793"/>
      <c r="U59" s="793"/>
      <c r="V59" s="793"/>
      <c r="W59" s="793">
        <v>8</v>
      </c>
      <c r="X59" s="793"/>
      <c r="Y59" s="793"/>
      <c r="Z59" s="793"/>
      <c r="AA59" s="793">
        <v>7</v>
      </c>
    </row>
  </sheetData>
  <protectedRanges>
    <protectedRange sqref="C45" name="Tartomány4"/>
    <protectedRange sqref="C15:C26" name="Tartomány1_2_1_1"/>
    <protectedRange sqref="C36" name="Tartomány1_2_1_2_1_1"/>
    <protectedRange sqref="C12" name="Tartomány1_2_1"/>
    <protectedRange sqref="C13" name="Tartomány1_2_1_2_2"/>
    <protectedRange sqref="C55" name="Tartomány4_1_1"/>
    <protectedRange sqref="C54" name="Tartomány4_1_1_1"/>
  </protectedRanges>
  <mergeCells count="64">
    <mergeCell ref="H55:J55"/>
    <mergeCell ref="L55:N55"/>
    <mergeCell ref="P55:R55"/>
    <mergeCell ref="T55:V55"/>
    <mergeCell ref="AB55:AD55"/>
    <mergeCell ref="D51:F51"/>
    <mergeCell ref="D52:F52"/>
    <mergeCell ref="D53:F53"/>
    <mergeCell ref="D54:F54"/>
    <mergeCell ref="D55:F55"/>
    <mergeCell ref="D46:F46"/>
    <mergeCell ref="D47:F47"/>
    <mergeCell ref="D48:F48"/>
    <mergeCell ref="D49:F49"/>
    <mergeCell ref="D50:F50"/>
    <mergeCell ref="A43:C43"/>
    <mergeCell ref="A38:C38"/>
    <mergeCell ref="A39:C39"/>
    <mergeCell ref="A6:A9"/>
    <mergeCell ref="B6:B9"/>
    <mergeCell ref="C6:C9"/>
    <mergeCell ref="A1:AE1"/>
    <mergeCell ref="A2:AE2"/>
    <mergeCell ref="A3:AE3"/>
    <mergeCell ref="A4:AE4"/>
    <mergeCell ref="A5:AE5"/>
    <mergeCell ref="A45:S45"/>
    <mergeCell ref="AD8:AD9"/>
    <mergeCell ref="AE8:AE9"/>
    <mergeCell ref="D29:S29"/>
    <mergeCell ref="T29:AA29"/>
    <mergeCell ref="AB29:AE29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G8:G9"/>
    <mergeCell ref="AF6:AF9"/>
    <mergeCell ref="AG6:AG9"/>
    <mergeCell ref="D40:S40"/>
    <mergeCell ref="T40:AA40"/>
    <mergeCell ref="AB40:AE40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D6:S6"/>
    <mergeCell ref="T6:AA6"/>
    <mergeCell ref="X56:Z56"/>
    <mergeCell ref="D56:F56"/>
    <mergeCell ref="H56:J56"/>
    <mergeCell ref="L56:N56"/>
    <mergeCell ref="P56:R56"/>
    <mergeCell ref="T56:V56"/>
  </mergeCells>
  <pageMargins left="0.7" right="0.7" top="0.75" bottom="0.75" header="0.3" footer="0.3"/>
  <pageSetup paperSize="8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59"/>
  <sheetViews>
    <sheetView topLeftCell="A6" zoomScale="86" zoomScaleNormal="86" workbookViewId="0">
      <selection activeCell="Y17" sqref="Y17"/>
    </sheetView>
  </sheetViews>
  <sheetFormatPr defaultRowHeight="12.75" x14ac:dyDescent="0.2"/>
  <cols>
    <col min="1" max="1" width="14.5" customWidth="1"/>
    <col min="3" max="3" width="47.6640625" customWidth="1"/>
    <col min="28" max="28" width="11.1640625" customWidth="1"/>
    <col min="29" max="29" width="10.5" bestFit="1" customWidth="1"/>
    <col min="31" max="31" width="11.1640625" customWidth="1"/>
    <col min="32" max="32" width="48.1640625" bestFit="1" customWidth="1"/>
    <col min="33" max="33" width="33.6640625" customWidth="1"/>
  </cols>
  <sheetData>
    <row r="1" spans="1:34" ht="22.5" x14ac:dyDescent="0.2">
      <c r="A1" s="1081" t="s">
        <v>13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  <c r="P1" s="1081"/>
      <c r="Q1" s="1081"/>
      <c r="R1" s="1081"/>
      <c r="S1" s="1081"/>
      <c r="T1" s="1081"/>
      <c r="U1" s="1081"/>
      <c r="V1" s="1081"/>
      <c r="W1" s="1081"/>
      <c r="X1" s="1081"/>
      <c r="Y1" s="1081"/>
      <c r="Z1" s="1081"/>
      <c r="AA1" s="1081"/>
      <c r="AB1" s="1081"/>
      <c r="AC1" s="1081"/>
      <c r="AD1" s="1081"/>
      <c r="AE1" s="1081"/>
      <c r="AF1" s="33"/>
      <c r="AG1" s="33"/>
    </row>
    <row r="2" spans="1:34" ht="22.5" x14ac:dyDescent="0.2">
      <c r="A2" s="1082" t="s">
        <v>95</v>
      </c>
      <c r="B2" s="1082"/>
      <c r="C2" s="1082"/>
      <c r="D2" s="1082"/>
      <c r="E2" s="1082"/>
      <c r="F2" s="1082"/>
      <c r="G2" s="1082"/>
      <c r="H2" s="1082"/>
      <c r="I2" s="1082"/>
      <c r="J2" s="1082"/>
      <c r="K2" s="1082"/>
      <c r="L2" s="1082"/>
      <c r="M2" s="1082"/>
      <c r="N2" s="1082"/>
      <c r="O2" s="1082"/>
      <c r="P2" s="1082"/>
      <c r="Q2" s="1082"/>
      <c r="R2" s="1082"/>
      <c r="S2" s="1082"/>
      <c r="T2" s="1082"/>
      <c r="U2" s="1082"/>
      <c r="V2" s="1082"/>
      <c r="W2" s="1082"/>
      <c r="X2" s="1082"/>
      <c r="Y2" s="1082"/>
      <c r="Z2" s="1082"/>
      <c r="AA2" s="1082"/>
      <c r="AB2" s="1082"/>
      <c r="AC2" s="1082"/>
      <c r="AD2" s="1082"/>
      <c r="AE2" s="1082"/>
      <c r="AF2" s="33"/>
      <c r="AG2" s="33"/>
    </row>
    <row r="3" spans="1:34" ht="22.5" x14ac:dyDescent="0.2">
      <c r="A3" s="1082" t="s">
        <v>173</v>
      </c>
      <c r="B3" s="1082"/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2"/>
      <c r="V3" s="1082"/>
      <c r="W3" s="1082"/>
      <c r="X3" s="1082"/>
      <c r="Y3" s="1082"/>
      <c r="Z3" s="1082"/>
      <c r="AA3" s="1082"/>
      <c r="AB3" s="1082"/>
      <c r="AC3" s="1082"/>
      <c r="AD3" s="1082"/>
      <c r="AE3" s="1082"/>
      <c r="AF3" s="33"/>
      <c r="AG3" s="33"/>
    </row>
    <row r="4" spans="1:34" ht="22.5" x14ac:dyDescent="0.2">
      <c r="A4" s="1082" t="s">
        <v>412</v>
      </c>
      <c r="B4" s="1082"/>
      <c r="C4" s="1082"/>
      <c r="D4" s="1082"/>
      <c r="E4" s="1082"/>
      <c r="F4" s="1082"/>
      <c r="G4" s="1082"/>
      <c r="H4" s="1082"/>
      <c r="I4" s="1082"/>
      <c r="J4" s="1082"/>
      <c r="K4" s="1082"/>
      <c r="L4" s="1082"/>
      <c r="M4" s="1082"/>
      <c r="N4" s="1082"/>
      <c r="O4" s="1082"/>
      <c r="P4" s="1082"/>
      <c r="Q4" s="1082"/>
      <c r="R4" s="1082"/>
      <c r="S4" s="1082"/>
      <c r="T4" s="1082"/>
      <c r="U4" s="1082"/>
      <c r="V4" s="1082"/>
      <c r="W4" s="1082"/>
      <c r="X4" s="1082"/>
      <c r="Y4" s="1082"/>
      <c r="Z4" s="1082"/>
      <c r="AA4" s="1082"/>
      <c r="AB4" s="1082"/>
      <c r="AC4" s="1082"/>
      <c r="AD4" s="1082"/>
      <c r="AE4" s="1082"/>
      <c r="AF4" s="33"/>
      <c r="AG4" s="33"/>
    </row>
    <row r="5" spans="1:34" ht="23.25" thickBot="1" x14ac:dyDescent="0.25">
      <c r="A5" s="1083" t="s">
        <v>413</v>
      </c>
      <c r="B5" s="1083"/>
      <c r="C5" s="1083"/>
      <c r="D5" s="1081"/>
      <c r="E5" s="1081"/>
      <c r="F5" s="1081"/>
      <c r="G5" s="1081"/>
      <c r="H5" s="1081"/>
      <c r="I5" s="1081"/>
      <c r="J5" s="1081"/>
      <c r="K5" s="1081"/>
      <c r="L5" s="1081"/>
      <c r="M5" s="1081"/>
      <c r="N5" s="1081"/>
      <c r="O5" s="1081"/>
      <c r="P5" s="1081"/>
      <c r="Q5" s="1081"/>
      <c r="R5" s="1081"/>
      <c r="S5" s="1081"/>
      <c r="T5" s="1081"/>
      <c r="U5" s="1081"/>
      <c r="V5" s="1081"/>
      <c r="W5" s="1081"/>
      <c r="X5" s="1081"/>
      <c r="Y5" s="1081"/>
      <c r="Z5" s="1081"/>
      <c r="AA5" s="1081"/>
      <c r="AB5" s="1083"/>
      <c r="AC5" s="1083"/>
      <c r="AD5" s="1083"/>
      <c r="AE5" s="1083"/>
      <c r="AF5" s="33"/>
      <c r="AG5" s="33"/>
    </row>
    <row r="6" spans="1:34" ht="14.25" thickTop="1" thickBot="1" x14ac:dyDescent="0.25">
      <c r="A6" s="1160" t="s">
        <v>10</v>
      </c>
      <c r="B6" s="1163" t="s">
        <v>11</v>
      </c>
      <c r="C6" s="1246" t="s">
        <v>12</v>
      </c>
      <c r="D6" s="1156"/>
      <c r="E6" s="1156"/>
      <c r="F6" s="1156"/>
      <c r="G6" s="1156"/>
      <c r="H6" s="1156"/>
      <c r="I6" s="1156"/>
      <c r="J6" s="1156"/>
      <c r="K6" s="1156"/>
      <c r="L6" s="1156"/>
      <c r="M6" s="1156"/>
      <c r="N6" s="1156"/>
      <c r="O6" s="1156"/>
      <c r="P6" s="1156"/>
      <c r="Q6" s="1156"/>
      <c r="R6" s="1156"/>
      <c r="S6" s="1156"/>
      <c r="T6" s="1156"/>
      <c r="U6" s="1156"/>
      <c r="V6" s="1156"/>
      <c r="W6" s="1156"/>
      <c r="X6" s="1156"/>
      <c r="Y6" s="1156"/>
      <c r="Z6" s="1156"/>
      <c r="AA6" s="1156"/>
      <c r="AB6" s="1131" t="s">
        <v>420</v>
      </c>
      <c r="AC6" s="1131"/>
      <c r="AD6" s="1131"/>
      <c r="AE6" s="1132"/>
      <c r="AF6" s="1079" t="s">
        <v>188</v>
      </c>
      <c r="AG6" s="1079" t="s">
        <v>189</v>
      </c>
    </row>
    <row r="7" spans="1:34" x14ac:dyDescent="0.2">
      <c r="A7" s="1161"/>
      <c r="B7" s="1164"/>
      <c r="C7" s="1247"/>
      <c r="D7" s="1157" t="s">
        <v>138</v>
      </c>
      <c r="E7" s="1157"/>
      <c r="F7" s="1157"/>
      <c r="G7" s="1158"/>
      <c r="H7" s="1157" t="s">
        <v>2</v>
      </c>
      <c r="I7" s="1157"/>
      <c r="J7" s="1157"/>
      <c r="K7" s="1159"/>
      <c r="L7" s="1157" t="s">
        <v>144</v>
      </c>
      <c r="M7" s="1157"/>
      <c r="N7" s="1157"/>
      <c r="O7" s="1158"/>
      <c r="P7" s="1157" t="s">
        <v>3</v>
      </c>
      <c r="Q7" s="1157"/>
      <c r="R7" s="1157"/>
      <c r="S7" s="1158"/>
      <c r="T7" s="1157" t="s">
        <v>139</v>
      </c>
      <c r="U7" s="1157"/>
      <c r="V7" s="1157"/>
      <c r="W7" s="1158"/>
      <c r="X7" s="1157" t="s">
        <v>140</v>
      </c>
      <c r="Y7" s="1157"/>
      <c r="Z7" s="1157"/>
      <c r="AA7" s="1158"/>
      <c r="AB7" s="1133"/>
      <c r="AC7" s="1133"/>
      <c r="AD7" s="1133"/>
      <c r="AE7" s="1134"/>
      <c r="AF7" s="1184"/>
      <c r="AG7" s="1251"/>
      <c r="AH7" s="844"/>
    </row>
    <row r="8" spans="1:34" x14ac:dyDescent="0.2">
      <c r="A8" s="1161"/>
      <c r="B8" s="1164"/>
      <c r="C8" s="1247"/>
      <c r="D8" s="415"/>
      <c r="E8" s="415"/>
      <c r="F8" s="1189" t="s">
        <v>9</v>
      </c>
      <c r="G8" s="1149" t="s">
        <v>123</v>
      </c>
      <c r="H8" s="415"/>
      <c r="I8" s="415"/>
      <c r="J8" s="1189" t="s">
        <v>9</v>
      </c>
      <c r="K8" s="1193" t="s">
        <v>123</v>
      </c>
      <c r="L8" s="415"/>
      <c r="M8" s="415"/>
      <c r="N8" s="1189" t="s">
        <v>9</v>
      </c>
      <c r="O8" s="1149" t="s">
        <v>123</v>
      </c>
      <c r="P8" s="415"/>
      <c r="Q8" s="415"/>
      <c r="R8" s="1189" t="s">
        <v>9</v>
      </c>
      <c r="S8" s="1145" t="s">
        <v>123</v>
      </c>
      <c r="T8" s="415"/>
      <c r="U8" s="415"/>
      <c r="V8" s="1189" t="s">
        <v>9</v>
      </c>
      <c r="W8" s="1149" t="s">
        <v>123</v>
      </c>
      <c r="X8" s="415"/>
      <c r="Y8" s="415"/>
      <c r="Z8" s="1189" t="s">
        <v>9</v>
      </c>
      <c r="AA8" s="1149" t="s">
        <v>123</v>
      </c>
      <c r="AB8" s="416"/>
      <c r="AC8" s="415"/>
      <c r="AD8" s="1189" t="s">
        <v>9</v>
      </c>
      <c r="AE8" s="1194" t="s">
        <v>106</v>
      </c>
      <c r="AF8" s="1184"/>
      <c r="AG8" s="1251"/>
      <c r="AH8" s="844"/>
    </row>
    <row r="9" spans="1:34" ht="79.5" thickBot="1" x14ac:dyDescent="0.25">
      <c r="A9" s="1162"/>
      <c r="B9" s="1165"/>
      <c r="C9" s="1248"/>
      <c r="D9" s="417" t="s">
        <v>124</v>
      </c>
      <c r="E9" s="417" t="s">
        <v>124</v>
      </c>
      <c r="F9" s="1130"/>
      <c r="G9" s="1150"/>
      <c r="H9" s="417" t="s">
        <v>124</v>
      </c>
      <c r="I9" s="417" t="s">
        <v>124</v>
      </c>
      <c r="J9" s="1130"/>
      <c r="K9" s="1148"/>
      <c r="L9" s="417" t="s">
        <v>124</v>
      </c>
      <c r="M9" s="417" t="s">
        <v>124</v>
      </c>
      <c r="N9" s="1130"/>
      <c r="O9" s="1150"/>
      <c r="P9" s="417" t="s">
        <v>124</v>
      </c>
      <c r="Q9" s="417" t="s">
        <v>124</v>
      </c>
      <c r="R9" s="1130"/>
      <c r="S9" s="1146"/>
      <c r="T9" s="417" t="s">
        <v>124</v>
      </c>
      <c r="U9" s="417" t="s">
        <v>124</v>
      </c>
      <c r="V9" s="1130"/>
      <c r="W9" s="1150"/>
      <c r="X9" s="417" t="s">
        <v>124</v>
      </c>
      <c r="Y9" s="417" t="s">
        <v>124</v>
      </c>
      <c r="Z9" s="1130"/>
      <c r="AA9" s="1150"/>
      <c r="AB9" s="418" t="s">
        <v>134</v>
      </c>
      <c r="AC9" s="417" t="s">
        <v>134</v>
      </c>
      <c r="AD9" s="1130"/>
      <c r="AE9" s="1195"/>
      <c r="AF9" s="1184"/>
      <c r="AG9" s="1251"/>
      <c r="AH9" s="844"/>
    </row>
    <row r="10" spans="1:34" s="3" customFormat="1" ht="15.75" customHeight="1" thickBot="1" x14ac:dyDescent="0.3">
      <c r="A10" s="165"/>
      <c r="B10" s="166"/>
      <c r="C10" s="167" t="s">
        <v>125</v>
      </c>
      <c r="D10" s="281">
        <f>SZAK!D75</f>
        <v>182</v>
      </c>
      <c r="E10" s="281">
        <f>SZAK!E75</f>
        <v>228</v>
      </c>
      <c r="F10" s="281">
        <f>SZAK!F75</f>
        <v>27</v>
      </c>
      <c r="G10" s="291" t="s">
        <v>18</v>
      </c>
      <c r="H10" s="281">
        <f>SZAK!H75</f>
        <v>84</v>
      </c>
      <c r="I10" s="281">
        <f>SZAK!I75</f>
        <v>294</v>
      </c>
      <c r="J10" s="281">
        <f>SZAK!J75</f>
        <v>28</v>
      </c>
      <c r="K10" s="291" t="s">
        <v>18</v>
      </c>
      <c r="L10" s="281">
        <f>SZAK!L75</f>
        <v>98</v>
      </c>
      <c r="M10" s="281">
        <f>SZAK!M75</f>
        <v>266</v>
      </c>
      <c r="N10" s="281">
        <f>SZAK!N75</f>
        <v>24</v>
      </c>
      <c r="O10" s="291" t="s">
        <v>18</v>
      </c>
      <c r="P10" s="281">
        <f>SZAK!P75</f>
        <v>84</v>
      </c>
      <c r="Q10" s="281">
        <f>SZAK!Q75</f>
        <v>196</v>
      </c>
      <c r="R10" s="281">
        <f>SZAK!R75</f>
        <v>20</v>
      </c>
      <c r="S10" s="281" t="s">
        <v>18</v>
      </c>
      <c r="T10" s="281">
        <f>SZAK!T75</f>
        <v>112</v>
      </c>
      <c r="U10" s="281">
        <f>SZAK!U75</f>
        <v>224</v>
      </c>
      <c r="V10" s="281">
        <f>SZAK!V75</f>
        <v>24</v>
      </c>
      <c r="W10" s="281" t="s">
        <v>18</v>
      </c>
      <c r="X10" s="281">
        <f>SZAK!X75</f>
        <v>44</v>
      </c>
      <c r="Y10" s="281">
        <f>SZAK!Y75</f>
        <v>124</v>
      </c>
      <c r="Z10" s="281">
        <f>SZAK!Z75</f>
        <v>16</v>
      </c>
      <c r="AA10" s="291" t="s">
        <v>18</v>
      </c>
      <c r="AB10" s="419">
        <f>SUM(D10,H10,L10,P10,T10,X10)</f>
        <v>604</v>
      </c>
      <c r="AC10" s="420">
        <f>SUM(E10,I10,M10,Q10,U10,Y10)</f>
        <v>1332</v>
      </c>
      <c r="AD10" s="420">
        <f>SUM(F10,J10,N10,R10,V10,Z10)</f>
        <v>139</v>
      </c>
      <c r="AE10" s="421">
        <f>SUM(AB10,AC10)</f>
        <v>1936</v>
      </c>
      <c r="AF10" s="171"/>
      <c r="AG10" s="840"/>
      <c r="AH10" s="845"/>
    </row>
    <row r="11" spans="1:34" s="455" customFormat="1" ht="15.75" x14ac:dyDescent="0.2">
      <c r="A11" s="172" t="s">
        <v>2</v>
      </c>
      <c r="B11" s="453"/>
      <c r="C11" s="174" t="s">
        <v>415</v>
      </c>
      <c r="D11" s="175"/>
      <c r="E11" s="175"/>
      <c r="F11" s="176"/>
      <c r="G11" s="177"/>
      <c r="H11" s="175"/>
      <c r="I11" s="175"/>
      <c r="J11" s="176"/>
      <c r="K11" s="178"/>
      <c r="L11" s="175"/>
      <c r="M11" s="175"/>
      <c r="N11" s="176"/>
      <c r="O11" s="178"/>
      <c r="P11" s="175"/>
      <c r="Q11" s="175"/>
      <c r="R11" s="176"/>
      <c r="S11" s="429"/>
      <c r="T11" s="430"/>
      <c r="U11" s="175"/>
      <c r="V11" s="176"/>
      <c r="W11" s="178"/>
      <c r="X11" s="175"/>
      <c r="Y11" s="175"/>
      <c r="Z11" s="176"/>
      <c r="AA11" s="177"/>
      <c r="AB11" s="182"/>
      <c r="AC11" s="182"/>
      <c r="AD11" s="182"/>
      <c r="AE11" s="183"/>
      <c r="AF11" s="454"/>
      <c r="AG11" s="841"/>
      <c r="AH11" s="846"/>
    </row>
    <row r="12" spans="1:34" s="31" customFormat="1" x14ac:dyDescent="0.2">
      <c r="A12" s="707" t="s">
        <v>54</v>
      </c>
      <c r="B12" s="699" t="s">
        <v>1</v>
      </c>
      <c r="C12" s="1025" t="s">
        <v>55</v>
      </c>
      <c r="D12" s="127"/>
      <c r="E12" s="127"/>
      <c r="F12" s="128"/>
      <c r="G12" s="129"/>
      <c r="H12" s="126"/>
      <c r="I12" s="127"/>
      <c r="J12" s="128"/>
      <c r="K12" s="130"/>
      <c r="L12" s="127"/>
      <c r="M12" s="127"/>
      <c r="N12" s="134"/>
      <c r="O12" s="129"/>
      <c r="P12" s="126"/>
      <c r="Q12" s="127"/>
      <c r="R12" s="713"/>
      <c r="S12" s="83"/>
      <c r="T12" s="703">
        <v>28</v>
      </c>
      <c r="U12" s="127"/>
      <c r="V12" s="128">
        <v>2</v>
      </c>
      <c r="W12" s="135" t="s">
        <v>1</v>
      </c>
      <c r="X12" s="126"/>
      <c r="Y12" s="127"/>
      <c r="Z12" s="128"/>
      <c r="AA12" s="135"/>
      <c r="AB12" s="118">
        <f t="shared" ref="AB12:AB25" si="0">SUM(D12,H12,L12,P12,T12,X12)</f>
        <v>28</v>
      </c>
      <c r="AC12" s="131">
        <f t="shared" ref="AC12:AC25" si="1">SUM(E12,I12,M12,Q12,U12,Y12)</f>
        <v>0</v>
      </c>
      <c r="AD12" s="118">
        <f t="shared" ref="AD12:AD25" si="2">IF(J12+F12+N12+R12+V12+Z12=0,"",J12+F12+N12+R12+V12+Z12)</f>
        <v>2</v>
      </c>
      <c r="AE12" s="132">
        <f t="shared" ref="AE12:AE25" si="3">SUM(AB12,AC12)</f>
        <v>28</v>
      </c>
      <c r="AF12" s="839" t="s">
        <v>601</v>
      </c>
      <c r="AG12" s="259" t="s">
        <v>209</v>
      </c>
      <c r="AH12" s="847"/>
    </row>
    <row r="13" spans="1:34" s="31" customFormat="1" x14ac:dyDescent="0.2">
      <c r="A13" s="707" t="s">
        <v>550</v>
      </c>
      <c r="B13" s="290"/>
      <c r="C13" s="1026" t="s">
        <v>421</v>
      </c>
      <c r="D13" s="153"/>
      <c r="E13" s="153"/>
      <c r="F13" s="154"/>
      <c r="G13" s="155"/>
      <c r="H13" s="138"/>
      <c r="I13" s="153"/>
      <c r="J13" s="154"/>
      <c r="K13" s="627"/>
      <c r="L13" s="153"/>
      <c r="M13" s="153"/>
      <c r="N13" s="154"/>
      <c r="O13" s="155"/>
      <c r="P13" s="138"/>
      <c r="Q13" s="153"/>
      <c r="R13" s="798"/>
      <c r="S13" s="83"/>
      <c r="T13" s="138"/>
      <c r="U13" s="153">
        <v>14</v>
      </c>
      <c r="V13" s="154">
        <v>2</v>
      </c>
      <c r="W13" s="155" t="s">
        <v>110</v>
      </c>
      <c r="X13" s="138"/>
      <c r="Y13" s="153"/>
      <c r="Z13" s="154"/>
      <c r="AA13" s="155"/>
      <c r="AB13" s="118">
        <f t="shared" ref="AB13:AB14" si="4">SUM(D13,H13,L13,P13,T13,X13)</f>
        <v>0</v>
      </c>
      <c r="AC13" s="131">
        <f t="shared" ref="AC13:AC14" si="5">SUM(E13,I13,M13,Q13,U13,Y13)</f>
        <v>14</v>
      </c>
      <c r="AD13" s="118">
        <f t="shared" ref="AD13:AD14" si="6">IF(J13+F13+N13+R13+V13+Z13=0,"",J13+F13+N13+R13+V13+Z13)</f>
        <v>2</v>
      </c>
      <c r="AE13" s="132">
        <f t="shared" ref="AE13:AE14" si="7">SUM(AB13,AC13)</f>
        <v>14</v>
      </c>
      <c r="AF13" s="44" t="s">
        <v>205</v>
      </c>
      <c r="AG13" s="259" t="s">
        <v>212</v>
      </c>
      <c r="AH13" s="847"/>
    </row>
    <row r="14" spans="1:34" s="30" customFormat="1" ht="15.75" customHeight="1" x14ac:dyDescent="0.2">
      <c r="A14" s="975" t="s">
        <v>606</v>
      </c>
      <c r="B14" s="133" t="s">
        <v>1</v>
      </c>
      <c r="C14" s="1072" t="s">
        <v>76</v>
      </c>
      <c r="D14" s="156"/>
      <c r="E14" s="157"/>
      <c r="F14" s="158"/>
      <c r="G14" s="159"/>
      <c r="H14" s="138"/>
      <c r="I14" s="153"/>
      <c r="J14" s="154"/>
      <c r="K14" s="627"/>
      <c r="L14" s="153"/>
      <c r="M14" s="153"/>
      <c r="N14" s="154"/>
      <c r="O14" s="142"/>
      <c r="P14" s="628"/>
      <c r="Q14" s="138"/>
      <c r="R14" s="154"/>
      <c r="S14" s="155"/>
      <c r="T14" s="138"/>
      <c r="U14" s="127"/>
      <c r="V14" s="134"/>
      <c r="W14" s="139"/>
      <c r="X14" s="1073">
        <v>2</v>
      </c>
      <c r="Y14" s="1073">
        <v>18</v>
      </c>
      <c r="Z14" s="128">
        <v>2</v>
      </c>
      <c r="AA14" s="142" t="s">
        <v>110</v>
      </c>
      <c r="AB14" s="572">
        <f t="shared" si="4"/>
        <v>2</v>
      </c>
      <c r="AC14" s="51">
        <f t="shared" si="5"/>
        <v>18</v>
      </c>
      <c r="AD14" s="118">
        <f t="shared" si="6"/>
        <v>2</v>
      </c>
      <c r="AE14" s="132">
        <f t="shared" si="7"/>
        <v>20</v>
      </c>
      <c r="AF14" s="726" t="s">
        <v>473</v>
      </c>
      <c r="AG14" s="1070" t="s">
        <v>654</v>
      </c>
      <c r="AH14" s="848"/>
    </row>
    <row r="15" spans="1:34" s="712" customFormat="1" x14ac:dyDescent="0.2">
      <c r="A15" s="707" t="s">
        <v>174</v>
      </c>
      <c r="B15" s="699" t="s">
        <v>79</v>
      </c>
      <c r="C15" s="714" t="s">
        <v>175</v>
      </c>
      <c r="D15" s="590"/>
      <c r="E15" s="590"/>
      <c r="F15" s="591"/>
      <c r="G15" s="592"/>
      <c r="H15" s="589">
        <v>14</v>
      </c>
      <c r="I15" s="590">
        <v>28</v>
      </c>
      <c r="J15" s="591">
        <v>3</v>
      </c>
      <c r="K15" s="711" t="s">
        <v>128</v>
      </c>
      <c r="L15" s="590"/>
      <c r="M15" s="590"/>
      <c r="N15" s="591"/>
      <c r="O15" s="592"/>
      <c r="P15" s="589"/>
      <c r="Q15" s="590"/>
      <c r="R15" s="591"/>
      <c r="S15" s="711"/>
      <c r="T15" s="590"/>
      <c r="U15" s="590"/>
      <c r="V15" s="602"/>
      <c r="W15" s="603"/>
      <c r="X15" s="589"/>
      <c r="Y15" s="590"/>
      <c r="Z15" s="591"/>
      <c r="AA15" s="592"/>
      <c r="AB15" s="696">
        <f t="shared" si="0"/>
        <v>14</v>
      </c>
      <c r="AC15" s="709">
        <f t="shared" si="1"/>
        <v>28</v>
      </c>
      <c r="AD15" s="696">
        <f t="shared" si="2"/>
        <v>3</v>
      </c>
      <c r="AE15" s="697">
        <f t="shared" si="3"/>
        <v>42</v>
      </c>
      <c r="AF15" s="839" t="s">
        <v>205</v>
      </c>
      <c r="AG15" s="842" t="s">
        <v>218</v>
      </c>
      <c r="AH15" s="849"/>
    </row>
    <row r="16" spans="1:34" s="712" customFormat="1" x14ac:dyDescent="0.2">
      <c r="A16" s="707" t="s">
        <v>176</v>
      </c>
      <c r="B16" s="699" t="s">
        <v>79</v>
      </c>
      <c r="C16" s="715" t="s">
        <v>177</v>
      </c>
      <c r="D16" s="590"/>
      <c r="E16" s="590"/>
      <c r="F16" s="591"/>
      <c r="G16" s="592"/>
      <c r="H16" s="589"/>
      <c r="I16" s="590"/>
      <c r="J16" s="591"/>
      <c r="K16" s="711"/>
      <c r="L16" s="590">
        <v>28</v>
      </c>
      <c r="M16" s="590">
        <v>14</v>
      </c>
      <c r="N16" s="591">
        <v>3</v>
      </c>
      <c r="O16" s="592" t="s">
        <v>128</v>
      </c>
      <c r="P16" s="589"/>
      <c r="Q16" s="590"/>
      <c r="R16" s="591"/>
      <c r="S16" s="711"/>
      <c r="T16" s="590"/>
      <c r="U16" s="590"/>
      <c r="V16" s="602"/>
      <c r="W16" s="603"/>
      <c r="X16" s="589"/>
      <c r="Y16" s="590"/>
      <c r="Z16" s="591"/>
      <c r="AA16" s="592"/>
      <c r="AB16" s="696">
        <f t="shared" si="0"/>
        <v>28</v>
      </c>
      <c r="AC16" s="709">
        <f t="shared" si="1"/>
        <v>14</v>
      </c>
      <c r="AD16" s="696">
        <f t="shared" si="2"/>
        <v>3</v>
      </c>
      <c r="AE16" s="697">
        <f t="shared" si="3"/>
        <v>42</v>
      </c>
      <c r="AF16" s="839" t="s">
        <v>205</v>
      </c>
      <c r="AG16" s="842" t="s">
        <v>218</v>
      </c>
      <c r="AH16" s="849"/>
    </row>
    <row r="17" spans="1:34" s="712" customFormat="1" x14ac:dyDescent="0.2">
      <c r="A17" s="707" t="s">
        <v>178</v>
      </c>
      <c r="B17" s="699" t="s">
        <v>79</v>
      </c>
      <c r="C17" s="715" t="s">
        <v>179</v>
      </c>
      <c r="D17" s="590"/>
      <c r="E17" s="590"/>
      <c r="F17" s="591"/>
      <c r="G17" s="592"/>
      <c r="H17" s="589"/>
      <c r="I17" s="590"/>
      <c r="J17" s="591"/>
      <c r="K17" s="711"/>
      <c r="L17" s="590"/>
      <c r="M17" s="590"/>
      <c r="N17" s="591"/>
      <c r="O17" s="592"/>
      <c r="P17" s="589">
        <v>28</v>
      </c>
      <c r="Q17" s="590">
        <v>14</v>
      </c>
      <c r="R17" s="591">
        <v>2</v>
      </c>
      <c r="S17" s="711" t="s">
        <v>128</v>
      </c>
      <c r="T17" s="590"/>
      <c r="U17" s="590"/>
      <c r="V17" s="602"/>
      <c r="W17" s="603"/>
      <c r="X17" s="589"/>
      <c r="Y17" s="590"/>
      <c r="Z17" s="591"/>
      <c r="AA17" s="592"/>
      <c r="AB17" s="696">
        <f t="shared" si="0"/>
        <v>28</v>
      </c>
      <c r="AC17" s="709">
        <f t="shared" si="1"/>
        <v>14</v>
      </c>
      <c r="AD17" s="696">
        <f t="shared" si="2"/>
        <v>2</v>
      </c>
      <c r="AE17" s="697">
        <f t="shared" si="3"/>
        <v>42</v>
      </c>
      <c r="AF17" s="839" t="s">
        <v>205</v>
      </c>
      <c r="AG17" s="842" t="s">
        <v>218</v>
      </c>
      <c r="AH17" s="849"/>
    </row>
    <row r="18" spans="1:34" s="712" customFormat="1" x14ac:dyDescent="0.2">
      <c r="A18" s="707" t="s">
        <v>552</v>
      </c>
      <c r="B18" s="699" t="s">
        <v>79</v>
      </c>
      <c r="C18" s="715" t="s">
        <v>428</v>
      </c>
      <c r="D18" s="590"/>
      <c r="E18" s="590"/>
      <c r="F18" s="591"/>
      <c r="G18" s="592"/>
      <c r="H18" s="589"/>
      <c r="I18" s="590"/>
      <c r="J18" s="591"/>
      <c r="K18" s="711"/>
      <c r="L18" s="590"/>
      <c r="M18" s="590"/>
      <c r="N18" s="591"/>
      <c r="O18" s="592"/>
      <c r="P18" s="589"/>
      <c r="Q18" s="590"/>
      <c r="R18" s="591"/>
      <c r="S18" s="711"/>
      <c r="T18" s="590">
        <v>14</v>
      </c>
      <c r="U18" s="590">
        <v>14</v>
      </c>
      <c r="V18" s="602">
        <v>2</v>
      </c>
      <c r="W18" s="603" t="s">
        <v>128</v>
      </c>
      <c r="X18" s="589"/>
      <c r="Y18" s="590"/>
      <c r="Z18" s="591"/>
      <c r="AA18" s="592"/>
      <c r="AB18" s="696">
        <f t="shared" si="0"/>
        <v>14</v>
      </c>
      <c r="AC18" s="709">
        <f t="shared" si="1"/>
        <v>14</v>
      </c>
      <c r="AD18" s="696">
        <f t="shared" si="2"/>
        <v>2</v>
      </c>
      <c r="AE18" s="697">
        <f t="shared" si="3"/>
        <v>28</v>
      </c>
      <c r="AF18" s="839" t="s">
        <v>205</v>
      </c>
      <c r="AG18" s="842" t="s">
        <v>218</v>
      </c>
      <c r="AH18" s="849"/>
    </row>
    <row r="19" spans="1:34" s="712" customFormat="1" x14ac:dyDescent="0.2">
      <c r="A19" s="707" t="s">
        <v>553</v>
      </c>
      <c r="B19" s="699" t="s">
        <v>79</v>
      </c>
      <c r="C19" s="715" t="s">
        <v>429</v>
      </c>
      <c r="D19" s="590"/>
      <c r="E19" s="590"/>
      <c r="F19" s="591"/>
      <c r="G19" s="592"/>
      <c r="H19" s="589"/>
      <c r="I19" s="590"/>
      <c r="J19" s="591"/>
      <c r="K19" s="711"/>
      <c r="L19" s="590"/>
      <c r="M19" s="590"/>
      <c r="N19" s="591"/>
      <c r="O19" s="592"/>
      <c r="P19" s="589"/>
      <c r="Q19" s="590"/>
      <c r="R19" s="591"/>
      <c r="S19" s="711"/>
      <c r="T19" s="590"/>
      <c r="U19" s="590"/>
      <c r="V19" s="602"/>
      <c r="W19" s="603"/>
      <c r="X19" s="589">
        <v>20</v>
      </c>
      <c r="Y19" s="590">
        <v>20</v>
      </c>
      <c r="Z19" s="591">
        <v>4</v>
      </c>
      <c r="AA19" s="592" t="s">
        <v>128</v>
      </c>
      <c r="AB19" s="696">
        <f t="shared" si="0"/>
        <v>20</v>
      </c>
      <c r="AC19" s="709">
        <f t="shared" si="1"/>
        <v>20</v>
      </c>
      <c r="AD19" s="696">
        <f t="shared" si="2"/>
        <v>4</v>
      </c>
      <c r="AE19" s="697">
        <f t="shared" si="3"/>
        <v>40</v>
      </c>
      <c r="AF19" s="839" t="s">
        <v>205</v>
      </c>
      <c r="AG19" s="842" t="s">
        <v>218</v>
      </c>
      <c r="AH19" s="849"/>
    </row>
    <row r="20" spans="1:34" s="712" customFormat="1" x14ac:dyDescent="0.2">
      <c r="A20" s="975" t="s">
        <v>180</v>
      </c>
      <c r="B20" s="699" t="s">
        <v>79</v>
      </c>
      <c r="C20" s="1071" t="s">
        <v>181</v>
      </c>
      <c r="D20" s="590"/>
      <c r="E20" s="590"/>
      <c r="F20" s="591"/>
      <c r="G20" s="592"/>
      <c r="H20" s="589"/>
      <c r="I20" s="590"/>
      <c r="J20" s="591"/>
      <c r="K20" s="711"/>
      <c r="L20" s="590">
        <v>14</v>
      </c>
      <c r="M20" s="590">
        <v>14</v>
      </c>
      <c r="N20" s="602">
        <v>2</v>
      </c>
      <c r="O20" s="603" t="s">
        <v>128</v>
      </c>
      <c r="P20" s="590"/>
      <c r="Q20" s="590"/>
      <c r="R20" s="602"/>
      <c r="S20" s="603"/>
      <c r="T20" s="590"/>
      <c r="U20" s="590"/>
      <c r="V20" s="602"/>
      <c r="W20" s="603"/>
      <c r="X20" s="589"/>
      <c r="Y20" s="590"/>
      <c r="Z20" s="591"/>
      <c r="AA20" s="592"/>
      <c r="AB20" s="696">
        <f t="shared" si="0"/>
        <v>14</v>
      </c>
      <c r="AC20" s="709">
        <f t="shared" si="1"/>
        <v>14</v>
      </c>
      <c r="AD20" s="696">
        <f t="shared" si="2"/>
        <v>2</v>
      </c>
      <c r="AE20" s="697">
        <f t="shared" si="3"/>
        <v>28</v>
      </c>
      <c r="AF20" s="839" t="s">
        <v>205</v>
      </c>
      <c r="AG20" s="1070" t="s">
        <v>629</v>
      </c>
      <c r="AH20" s="849"/>
    </row>
    <row r="21" spans="1:34" s="712" customFormat="1" x14ac:dyDescent="0.2">
      <c r="A21" s="975" t="s">
        <v>182</v>
      </c>
      <c r="B21" s="699" t="s">
        <v>79</v>
      </c>
      <c r="C21" s="1071" t="s">
        <v>183</v>
      </c>
      <c r="D21" s="590"/>
      <c r="E21" s="590"/>
      <c r="F21" s="591"/>
      <c r="G21" s="592"/>
      <c r="H21" s="589"/>
      <c r="I21" s="590"/>
      <c r="J21" s="591"/>
      <c r="K21" s="711"/>
      <c r="L21" s="589"/>
      <c r="M21" s="590"/>
      <c r="N21" s="591"/>
      <c r="O21" s="711"/>
      <c r="P21" s="589">
        <v>28</v>
      </c>
      <c r="Q21" s="590">
        <v>28</v>
      </c>
      <c r="R21" s="591">
        <v>3</v>
      </c>
      <c r="S21" s="592" t="s">
        <v>128</v>
      </c>
      <c r="T21" s="589"/>
      <c r="U21" s="590"/>
      <c r="V21" s="591"/>
      <c r="W21" s="592"/>
      <c r="X21" s="589"/>
      <c r="Y21" s="590"/>
      <c r="Z21" s="591"/>
      <c r="AA21" s="592"/>
      <c r="AB21" s="696">
        <f t="shared" si="0"/>
        <v>28</v>
      </c>
      <c r="AC21" s="709">
        <f t="shared" si="1"/>
        <v>28</v>
      </c>
      <c r="AD21" s="696">
        <f t="shared" si="2"/>
        <v>3</v>
      </c>
      <c r="AE21" s="697">
        <f t="shared" si="3"/>
        <v>56</v>
      </c>
      <c r="AF21" s="839" t="s">
        <v>205</v>
      </c>
      <c r="AG21" s="1070" t="s">
        <v>629</v>
      </c>
      <c r="AH21" s="849"/>
    </row>
    <row r="22" spans="1:34" s="712" customFormat="1" x14ac:dyDescent="0.2">
      <c r="A22" s="707" t="s">
        <v>555</v>
      </c>
      <c r="B22" s="290" t="s">
        <v>79</v>
      </c>
      <c r="C22" s="715" t="s">
        <v>431</v>
      </c>
      <c r="D22" s="588"/>
      <c r="E22" s="588"/>
      <c r="F22" s="794"/>
      <c r="G22" s="795"/>
      <c r="H22" s="650"/>
      <c r="I22" s="588"/>
      <c r="J22" s="794"/>
      <c r="K22" s="796"/>
      <c r="L22" s="650"/>
      <c r="M22" s="588"/>
      <c r="N22" s="794"/>
      <c r="O22" s="659"/>
      <c r="P22" s="650"/>
      <c r="Q22" s="588"/>
      <c r="R22" s="794"/>
      <c r="S22" s="795"/>
      <c r="T22" s="650"/>
      <c r="U22" s="588"/>
      <c r="V22" s="794"/>
      <c r="W22" s="795"/>
      <c r="X22" s="650">
        <v>10</v>
      </c>
      <c r="Y22" s="588">
        <v>10</v>
      </c>
      <c r="Z22" s="794">
        <v>2</v>
      </c>
      <c r="AA22" s="795" t="s">
        <v>132</v>
      </c>
      <c r="AB22" s="696">
        <f t="shared" ref="AB22" si="8">SUM(D22,H22,L22,P22,T22,X22)</f>
        <v>10</v>
      </c>
      <c r="AC22" s="709">
        <f t="shared" ref="AC22" si="9">SUM(E22,I22,M22,Q22,U22,Y22)</f>
        <v>10</v>
      </c>
      <c r="AD22" s="696">
        <f t="shared" ref="AD22" si="10">IF(J22+F22+N22+R22+V22+Z22=0,"",J22+F22+N22+R22+V22+Z22)</f>
        <v>2</v>
      </c>
      <c r="AE22" s="697">
        <f t="shared" ref="AE22" si="11">SUM(AB22,AC22)</f>
        <v>20</v>
      </c>
      <c r="AF22" s="839" t="s">
        <v>205</v>
      </c>
      <c r="AG22" s="842" t="s">
        <v>237</v>
      </c>
      <c r="AH22" s="849"/>
    </row>
    <row r="23" spans="1:34" s="712" customFormat="1" x14ac:dyDescent="0.2">
      <c r="A23" s="707" t="s">
        <v>184</v>
      </c>
      <c r="B23" s="699" t="s">
        <v>79</v>
      </c>
      <c r="C23" s="715" t="s">
        <v>185</v>
      </c>
      <c r="D23" s="590"/>
      <c r="E23" s="590"/>
      <c r="F23" s="591"/>
      <c r="G23" s="592"/>
      <c r="H23" s="589"/>
      <c r="I23" s="590"/>
      <c r="J23" s="591"/>
      <c r="K23" s="711"/>
      <c r="L23" s="590"/>
      <c r="M23" s="590"/>
      <c r="N23" s="591"/>
      <c r="O23" s="592"/>
      <c r="P23" s="590">
        <v>28</v>
      </c>
      <c r="Q23" s="590">
        <v>28</v>
      </c>
      <c r="R23" s="591">
        <v>2</v>
      </c>
      <c r="S23" s="592" t="s">
        <v>129</v>
      </c>
      <c r="T23" s="590"/>
      <c r="U23" s="590"/>
      <c r="V23" s="591"/>
      <c r="W23" s="592"/>
      <c r="X23" s="589"/>
      <c r="Y23" s="590"/>
      <c r="Z23" s="591"/>
      <c r="AA23" s="592"/>
      <c r="AB23" s="696">
        <f t="shared" si="0"/>
        <v>28</v>
      </c>
      <c r="AC23" s="709">
        <f t="shared" si="1"/>
        <v>28</v>
      </c>
      <c r="AD23" s="696">
        <f t="shared" si="2"/>
        <v>2</v>
      </c>
      <c r="AE23" s="697">
        <f t="shared" si="3"/>
        <v>56</v>
      </c>
      <c r="AF23" s="839" t="s">
        <v>205</v>
      </c>
      <c r="AG23" s="842" t="s">
        <v>214</v>
      </c>
      <c r="AH23" s="849"/>
    </row>
    <row r="24" spans="1:34" s="712" customFormat="1" x14ac:dyDescent="0.2">
      <c r="A24" s="707" t="s">
        <v>461</v>
      </c>
      <c r="B24" s="699" t="s">
        <v>79</v>
      </c>
      <c r="C24" s="715" t="s">
        <v>430</v>
      </c>
      <c r="D24" s="590"/>
      <c r="E24" s="590"/>
      <c r="F24" s="591"/>
      <c r="G24" s="592"/>
      <c r="H24" s="589"/>
      <c r="I24" s="590"/>
      <c r="J24" s="591"/>
      <c r="K24" s="592"/>
      <c r="L24" s="589"/>
      <c r="M24" s="590"/>
      <c r="N24" s="591"/>
      <c r="O24" s="592"/>
      <c r="P24" s="589"/>
      <c r="Q24" s="590"/>
      <c r="R24" s="602"/>
      <c r="S24" s="658"/>
      <c r="T24" s="589">
        <v>28</v>
      </c>
      <c r="U24" s="590">
        <v>14</v>
      </c>
      <c r="V24" s="602">
        <v>2</v>
      </c>
      <c r="W24" s="658" t="s">
        <v>132</v>
      </c>
      <c r="X24" s="589"/>
      <c r="Y24" s="590"/>
      <c r="Z24" s="591"/>
      <c r="AA24" s="592"/>
      <c r="AB24" s="696">
        <f t="shared" si="0"/>
        <v>28</v>
      </c>
      <c r="AC24" s="709">
        <f t="shared" si="1"/>
        <v>14</v>
      </c>
      <c r="AD24" s="696">
        <f t="shared" si="2"/>
        <v>2</v>
      </c>
      <c r="AE24" s="697">
        <f t="shared" si="3"/>
        <v>42</v>
      </c>
      <c r="AF24" s="839" t="s">
        <v>205</v>
      </c>
      <c r="AG24" s="842" t="s">
        <v>214</v>
      </c>
      <c r="AH24" s="849"/>
    </row>
    <row r="25" spans="1:34" s="712" customFormat="1" x14ac:dyDescent="0.2">
      <c r="A25" s="707" t="s">
        <v>462</v>
      </c>
      <c r="B25" s="699" t="s">
        <v>79</v>
      </c>
      <c r="C25" s="715" t="s">
        <v>460</v>
      </c>
      <c r="D25" s="590"/>
      <c r="E25" s="590"/>
      <c r="F25" s="591"/>
      <c r="G25" s="592"/>
      <c r="H25" s="589"/>
      <c r="I25" s="590"/>
      <c r="J25" s="591"/>
      <c r="K25" s="592"/>
      <c r="L25" s="589"/>
      <c r="M25" s="590"/>
      <c r="N25" s="591"/>
      <c r="O25" s="592"/>
      <c r="P25" s="589"/>
      <c r="Q25" s="590"/>
      <c r="R25" s="602"/>
      <c r="S25" s="658"/>
      <c r="T25" s="590"/>
      <c r="U25" s="590"/>
      <c r="V25" s="591"/>
      <c r="W25" s="592"/>
      <c r="X25" s="590">
        <v>20</v>
      </c>
      <c r="Y25" s="590">
        <v>20</v>
      </c>
      <c r="Z25" s="591">
        <v>2</v>
      </c>
      <c r="AA25" s="592" t="s">
        <v>128</v>
      </c>
      <c r="AB25" s="696">
        <f t="shared" si="0"/>
        <v>20</v>
      </c>
      <c r="AC25" s="709">
        <f t="shared" si="1"/>
        <v>20</v>
      </c>
      <c r="AD25" s="696">
        <f t="shared" si="2"/>
        <v>2</v>
      </c>
      <c r="AE25" s="697">
        <f t="shared" si="3"/>
        <v>40</v>
      </c>
      <c r="AF25" s="839" t="s">
        <v>205</v>
      </c>
      <c r="AG25" s="842" t="s">
        <v>214</v>
      </c>
      <c r="AH25" s="849"/>
    </row>
    <row r="26" spans="1:34" ht="16.5" thickBot="1" x14ac:dyDescent="0.25">
      <c r="A26" s="58"/>
      <c r="B26" s="184"/>
      <c r="C26" s="292" t="s">
        <v>414</v>
      </c>
      <c r="D26" s="187">
        <f>SUM(D12:D25)</f>
        <v>0</v>
      </c>
      <c r="E26" s="187">
        <f>SUM(E12:E25)</f>
        <v>0</v>
      </c>
      <c r="F26" s="187">
        <f>SUM(F12:F25)</f>
        <v>0</v>
      </c>
      <c r="G26" s="188" t="s">
        <v>18</v>
      </c>
      <c r="H26" s="187">
        <f>SUM(H12:H25)</f>
        <v>14</v>
      </c>
      <c r="I26" s="187">
        <f>SUM(I12:I25)</f>
        <v>28</v>
      </c>
      <c r="J26" s="187">
        <f>SUM(J12:J25)</f>
        <v>3</v>
      </c>
      <c r="K26" s="188" t="s">
        <v>18</v>
      </c>
      <c r="L26" s="189">
        <f>SUM(L12:L25)</f>
        <v>42</v>
      </c>
      <c r="M26" s="187">
        <f>SUM(M12:M25)</f>
        <v>28</v>
      </c>
      <c r="N26" s="187">
        <f>SUM(N12:N25)</f>
        <v>5</v>
      </c>
      <c r="O26" s="188" t="s">
        <v>18</v>
      </c>
      <c r="P26" s="189">
        <f>SUM(P12:P25)</f>
        <v>84</v>
      </c>
      <c r="Q26" s="187">
        <f>SUM(Q12:Q25)</f>
        <v>70</v>
      </c>
      <c r="R26" s="187">
        <f>SUM(R12:R25)</f>
        <v>7</v>
      </c>
      <c r="S26" s="188" t="s">
        <v>18</v>
      </c>
      <c r="T26" s="187">
        <f>SUM(T12:T25)</f>
        <v>70</v>
      </c>
      <c r="U26" s="187">
        <f>SUM(U12:U25)</f>
        <v>42</v>
      </c>
      <c r="V26" s="187">
        <f>SUM(V12:V25)</f>
        <v>8</v>
      </c>
      <c r="W26" s="188" t="s">
        <v>18</v>
      </c>
      <c r="X26" s="189">
        <f>SUM(X12:X25)</f>
        <v>52</v>
      </c>
      <c r="Y26" s="187">
        <f>SUM(Y12:Y25)</f>
        <v>68</v>
      </c>
      <c r="Z26" s="187">
        <f>SUM(Z12:Z25)</f>
        <v>10</v>
      </c>
      <c r="AA26" s="188" t="s">
        <v>18</v>
      </c>
      <c r="AB26" s="189">
        <f>SUM(AB12:AB25)</f>
        <v>262</v>
      </c>
      <c r="AC26" s="187">
        <f>SUM(AC12:AC25)</f>
        <v>236</v>
      </c>
      <c r="AD26" s="192">
        <f>SUM(AD12:AD25)</f>
        <v>33</v>
      </c>
      <c r="AE26" s="187">
        <f>SUM(AE12:AE25)</f>
        <v>498</v>
      </c>
      <c r="AF26" s="81"/>
      <c r="AG26" s="259"/>
      <c r="AH26" s="844"/>
    </row>
    <row r="27" spans="1:34" ht="16.5" thickBot="1" x14ac:dyDescent="0.25">
      <c r="A27" s="194"/>
      <c r="B27" s="195"/>
      <c r="C27" s="167" t="s">
        <v>133</v>
      </c>
      <c r="D27" s="281">
        <f>D10+D26</f>
        <v>182</v>
      </c>
      <c r="E27" s="281">
        <f>E10+E26</f>
        <v>228</v>
      </c>
      <c r="F27" s="281">
        <f>F10+F26</f>
        <v>27</v>
      </c>
      <c r="G27" s="293" t="s">
        <v>18</v>
      </c>
      <c r="H27" s="281">
        <f>H10+H26</f>
        <v>98</v>
      </c>
      <c r="I27" s="281">
        <f>I10+I26</f>
        <v>322</v>
      </c>
      <c r="J27" s="281">
        <f>J10+J26</f>
        <v>31</v>
      </c>
      <c r="K27" s="293" t="s">
        <v>18</v>
      </c>
      <c r="L27" s="281">
        <f>L10+L26</f>
        <v>140</v>
      </c>
      <c r="M27" s="281">
        <f>M10+M26</f>
        <v>294</v>
      </c>
      <c r="N27" s="281">
        <f>N10+N26</f>
        <v>29</v>
      </c>
      <c r="O27" s="293" t="s">
        <v>18</v>
      </c>
      <c r="P27" s="281">
        <f>P10+P26</f>
        <v>168</v>
      </c>
      <c r="Q27" s="281">
        <f>Q10+Q26</f>
        <v>266</v>
      </c>
      <c r="R27" s="281">
        <f>R10+R26</f>
        <v>27</v>
      </c>
      <c r="S27" s="293" t="s">
        <v>18</v>
      </c>
      <c r="T27" s="281">
        <f>T10+T26</f>
        <v>182</v>
      </c>
      <c r="U27" s="281">
        <f>U10+U26</f>
        <v>266</v>
      </c>
      <c r="V27" s="281">
        <f>V10+V26</f>
        <v>32</v>
      </c>
      <c r="W27" s="293" t="s">
        <v>18</v>
      </c>
      <c r="X27" s="202">
        <f>X10+X26</f>
        <v>96</v>
      </c>
      <c r="Y27" s="281">
        <f>Y10+Y26</f>
        <v>192</v>
      </c>
      <c r="Z27" s="281">
        <f>Z10+Z26</f>
        <v>26</v>
      </c>
      <c r="AA27" s="293" t="s">
        <v>18</v>
      </c>
      <c r="AB27" s="202">
        <f>AB10+AB26</f>
        <v>866</v>
      </c>
      <c r="AC27" s="201">
        <f>AC10+AC26</f>
        <v>1568</v>
      </c>
      <c r="AD27" s="291">
        <f>AD10+AD26</f>
        <v>172</v>
      </c>
      <c r="AE27" s="202">
        <f>AE10+AE26</f>
        <v>2434</v>
      </c>
      <c r="AF27" s="45"/>
      <c r="AG27" s="432"/>
      <c r="AH27" s="844"/>
    </row>
    <row r="28" spans="1:34" ht="15" x14ac:dyDescent="0.2">
      <c r="A28" s="294"/>
      <c r="B28" s="295"/>
      <c r="C28" s="296" t="s">
        <v>5</v>
      </c>
      <c r="D28" s="1232"/>
      <c r="E28" s="1232"/>
      <c r="F28" s="1232"/>
      <c r="G28" s="1232"/>
      <c r="H28" s="1232"/>
      <c r="I28" s="1232"/>
      <c r="J28" s="1232"/>
      <c r="K28" s="1232"/>
      <c r="L28" s="1232"/>
      <c r="M28" s="1232"/>
      <c r="N28" s="1232"/>
      <c r="O28" s="1232"/>
      <c r="P28" s="1232"/>
      <c r="Q28" s="1232"/>
      <c r="R28" s="1232"/>
      <c r="S28" s="1232"/>
      <c r="T28" s="1232"/>
      <c r="U28" s="1232"/>
      <c r="V28" s="1232"/>
      <c r="W28" s="1232"/>
      <c r="X28" s="1232"/>
      <c r="Y28" s="1232"/>
      <c r="Z28" s="1232"/>
      <c r="AA28" s="1232"/>
      <c r="AB28" s="1232"/>
      <c r="AC28" s="1232"/>
      <c r="AD28" s="1233"/>
      <c r="AE28" s="1234"/>
      <c r="AF28" s="45"/>
      <c r="AG28" s="432"/>
      <c r="AH28" s="844"/>
    </row>
    <row r="29" spans="1:34" s="164" customFormat="1" x14ac:dyDescent="0.2">
      <c r="A29" s="124" t="s">
        <v>103</v>
      </c>
      <c r="B29" s="133" t="s">
        <v>463</v>
      </c>
      <c r="C29" s="500" t="s">
        <v>80</v>
      </c>
      <c r="D29" s="127"/>
      <c r="E29" s="127"/>
      <c r="F29" s="148" t="s">
        <v>18</v>
      </c>
      <c r="G29" s="150"/>
      <c r="H29" s="127"/>
      <c r="I29" s="127"/>
      <c r="J29" s="148" t="s">
        <v>18</v>
      </c>
      <c r="K29" s="150"/>
      <c r="L29" s="127"/>
      <c r="M29" s="127"/>
      <c r="N29" s="148" t="s">
        <v>18</v>
      </c>
      <c r="O29" s="150" t="s">
        <v>135</v>
      </c>
      <c r="P29" s="127"/>
      <c r="Q29" s="127"/>
      <c r="R29" s="148" t="s">
        <v>18</v>
      </c>
      <c r="S29" s="150"/>
      <c r="T29" s="127"/>
      <c r="U29" s="127"/>
      <c r="V29" s="148" t="s">
        <v>18</v>
      </c>
      <c r="W29" s="150"/>
      <c r="X29" s="127"/>
      <c r="Y29" s="127"/>
      <c r="Z29" s="148" t="s">
        <v>18</v>
      </c>
      <c r="AA29" s="149"/>
      <c r="AB29" s="118">
        <f t="shared" ref="AB29:AB36" si="12">SUM(D29,H29,L29,P29,T29,X29)</f>
        <v>0</v>
      </c>
      <c r="AC29" s="131">
        <f t="shared" ref="AC29:AC36" si="13">SUM(E29,I29,M29,Q29,U29,Y29)</f>
        <v>0</v>
      </c>
      <c r="AD29" s="117">
        <v>0</v>
      </c>
      <c r="AE29" s="132" t="s">
        <v>18</v>
      </c>
      <c r="AF29" s="81"/>
      <c r="AG29" s="259"/>
      <c r="AH29" s="850"/>
    </row>
    <row r="30" spans="1:34" s="1" customFormat="1" ht="15.75" customHeight="1" x14ac:dyDescent="0.2">
      <c r="A30" s="124" t="s">
        <v>590</v>
      </c>
      <c r="B30" s="52" t="s">
        <v>463</v>
      </c>
      <c r="C30" s="976" t="s">
        <v>607</v>
      </c>
      <c r="D30" s="152"/>
      <c r="E30" s="153"/>
      <c r="F30" s="245" t="s">
        <v>18</v>
      </c>
      <c r="G30" s="248"/>
      <c r="H30" s="153"/>
      <c r="I30" s="153"/>
      <c r="J30" s="245" t="s">
        <v>18</v>
      </c>
      <c r="K30" s="246"/>
      <c r="L30" s="153"/>
      <c r="M30" s="153"/>
      <c r="N30" s="249" t="s">
        <v>18</v>
      </c>
      <c r="O30" s="250"/>
      <c r="P30" s="152"/>
      <c r="Q30" s="153"/>
      <c r="R30" s="640" t="s">
        <v>18</v>
      </c>
      <c r="S30" s="977" t="s">
        <v>135</v>
      </c>
      <c r="T30" s="138"/>
      <c r="U30" s="153"/>
      <c r="V30" s="249" t="s">
        <v>18</v>
      </c>
      <c r="W30" s="250"/>
      <c r="X30" s="152"/>
      <c r="Y30" s="153"/>
      <c r="Z30" s="249" t="s">
        <v>18</v>
      </c>
      <c r="AA30" s="250"/>
      <c r="AB30" s="641">
        <v>0</v>
      </c>
      <c r="AC30" s="50">
        <v>0</v>
      </c>
      <c r="AD30" s="51">
        <v>0</v>
      </c>
      <c r="AE30" s="132" t="s">
        <v>18</v>
      </c>
      <c r="AF30" s="642"/>
      <c r="AG30" s="642"/>
      <c r="AH30" s="851"/>
    </row>
    <row r="31" spans="1:34" s="1" customFormat="1" ht="15.75" customHeight="1" x14ac:dyDescent="0.2">
      <c r="A31" s="124" t="s">
        <v>557</v>
      </c>
      <c r="B31" s="52" t="s">
        <v>463</v>
      </c>
      <c r="C31" s="333" t="s">
        <v>464</v>
      </c>
      <c r="D31" s="152"/>
      <c r="E31" s="153"/>
      <c r="F31" s="245" t="s">
        <v>18</v>
      </c>
      <c r="G31" s="248"/>
      <c r="H31" s="153">
        <v>4</v>
      </c>
      <c r="I31" s="153"/>
      <c r="J31" s="245" t="s">
        <v>18</v>
      </c>
      <c r="K31" s="246" t="s">
        <v>465</v>
      </c>
      <c r="L31" s="153"/>
      <c r="M31" s="153"/>
      <c r="N31" s="249"/>
      <c r="O31" s="250"/>
      <c r="P31" s="152"/>
      <c r="Q31" s="153"/>
      <c r="R31" s="640"/>
      <c r="S31" s="335"/>
      <c r="T31" s="138"/>
      <c r="U31" s="153"/>
      <c r="V31" s="249"/>
      <c r="W31" s="250"/>
      <c r="X31" s="152"/>
      <c r="Y31" s="153"/>
      <c r="Z31" s="249"/>
      <c r="AA31" s="250"/>
      <c r="AB31" s="641"/>
      <c r="AC31" s="50"/>
      <c r="AD31" s="51"/>
      <c r="AE31" s="327"/>
      <c r="AF31" s="642"/>
      <c r="AG31" s="642"/>
      <c r="AH31" s="851"/>
    </row>
    <row r="32" spans="1:34" s="1" customFormat="1" ht="25.5" x14ac:dyDescent="0.2">
      <c r="A32" s="1029" t="s">
        <v>623</v>
      </c>
      <c r="B32" s="992" t="s">
        <v>463</v>
      </c>
      <c r="C32" s="1030" t="s">
        <v>621</v>
      </c>
      <c r="D32" s="1001">
        <v>14</v>
      </c>
      <c r="E32" s="997">
        <v>14</v>
      </c>
      <c r="F32" s="995" t="s">
        <v>18</v>
      </c>
      <c r="G32" s="996" t="s">
        <v>465</v>
      </c>
      <c r="H32" s="997">
        <v>14</v>
      </c>
      <c r="I32" s="997">
        <v>14</v>
      </c>
      <c r="J32" s="995" t="s">
        <v>18</v>
      </c>
      <c r="K32" s="998" t="s">
        <v>465</v>
      </c>
      <c r="L32" s="997">
        <v>14</v>
      </c>
      <c r="M32" s="997">
        <v>14</v>
      </c>
      <c r="N32" s="999" t="s">
        <v>18</v>
      </c>
      <c r="O32" s="1000" t="s">
        <v>465</v>
      </c>
      <c r="P32" s="1001">
        <v>14</v>
      </c>
      <c r="Q32" s="997">
        <v>14</v>
      </c>
      <c r="R32" s="1002" t="s">
        <v>18</v>
      </c>
      <c r="S32" s="1003" t="s">
        <v>465</v>
      </c>
      <c r="T32" s="1004">
        <v>14</v>
      </c>
      <c r="U32" s="997">
        <v>14</v>
      </c>
      <c r="V32" s="999" t="s">
        <v>18</v>
      </c>
      <c r="W32" s="1000" t="s">
        <v>465</v>
      </c>
      <c r="X32" s="1001">
        <v>10</v>
      </c>
      <c r="Y32" s="997">
        <v>10</v>
      </c>
      <c r="Z32" s="999" t="s">
        <v>141</v>
      </c>
      <c r="AA32" s="1000" t="s">
        <v>465</v>
      </c>
      <c r="AB32" s="1005">
        <f>SUM(D32,H32,L32,P32,T32,X32)</f>
        <v>80</v>
      </c>
      <c r="AC32" s="1006">
        <f>SUM(E32,I32,M32,Q32,U32,Y32)</f>
        <v>80</v>
      </c>
      <c r="AD32" s="1007" t="s">
        <v>18</v>
      </c>
      <c r="AE32" s="1008">
        <f>SUM(AB32,AC32)</f>
        <v>160</v>
      </c>
      <c r="AF32" s="1032" t="s">
        <v>473</v>
      </c>
      <c r="AG32" s="1032" t="s">
        <v>622</v>
      </c>
    </row>
    <row r="33" spans="1:34" s="1" customFormat="1" ht="25.5" x14ac:dyDescent="0.2">
      <c r="A33" s="1029" t="s">
        <v>630</v>
      </c>
      <c r="B33" s="992" t="s">
        <v>463</v>
      </c>
      <c r="C33" s="1033" t="s">
        <v>631</v>
      </c>
      <c r="D33" s="993"/>
      <c r="E33" s="994">
        <v>6</v>
      </c>
      <c r="F33" s="995" t="s">
        <v>18</v>
      </c>
      <c r="G33" s="996" t="s">
        <v>465</v>
      </c>
      <c r="H33" s="997"/>
      <c r="I33" s="997">
        <v>6</v>
      </c>
      <c r="J33" s="995" t="s">
        <v>18</v>
      </c>
      <c r="K33" s="998" t="s">
        <v>465</v>
      </c>
      <c r="L33" s="997"/>
      <c r="M33" s="997">
        <v>6</v>
      </c>
      <c r="N33" s="999" t="s">
        <v>18</v>
      </c>
      <c r="O33" s="1000" t="s">
        <v>465</v>
      </c>
      <c r="P33" s="1001"/>
      <c r="Q33" s="997">
        <v>6</v>
      </c>
      <c r="R33" s="1002" t="s">
        <v>18</v>
      </c>
      <c r="S33" s="1003" t="s">
        <v>465</v>
      </c>
      <c r="T33" s="1004"/>
      <c r="U33" s="997">
        <v>6</v>
      </c>
      <c r="V33" s="999" t="s">
        <v>18</v>
      </c>
      <c r="W33" s="1000" t="s">
        <v>465</v>
      </c>
      <c r="X33" s="1001"/>
      <c r="Y33" s="997">
        <v>6</v>
      </c>
      <c r="Z33" s="999" t="s">
        <v>18</v>
      </c>
      <c r="AA33" s="1000" t="s">
        <v>465</v>
      </c>
      <c r="AB33" s="1005"/>
      <c r="AC33" s="1006">
        <v>36</v>
      </c>
      <c r="AD33" s="1007" t="s">
        <v>18</v>
      </c>
      <c r="AE33" s="1008">
        <v>36</v>
      </c>
      <c r="AF33" s="1032" t="s">
        <v>195</v>
      </c>
      <c r="AG33" s="1032" t="s">
        <v>373</v>
      </c>
    </row>
    <row r="34" spans="1:34" s="164" customFormat="1" x14ac:dyDescent="0.2">
      <c r="A34" s="124" t="s">
        <v>81</v>
      </c>
      <c r="B34" s="133" t="s">
        <v>1</v>
      </c>
      <c r="C34" s="125" t="s">
        <v>82</v>
      </c>
      <c r="D34" s="127"/>
      <c r="E34" s="127"/>
      <c r="F34" s="148" t="s">
        <v>18</v>
      </c>
      <c r="G34" s="150"/>
      <c r="H34" s="127"/>
      <c r="I34" s="127"/>
      <c r="J34" s="148" t="s">
        <v>18</v>
      </c>
      <c r="K34" s="150"/>
      <c r="L34" s="127"/>
      <c r="M34" s="127"/>
      <c r="N34" s="148" t="s">
        <v>18</v>
      </c>
      <c r="O34" s="150"/>
      <c r="P34" s="127"/>
      <c r="Q34" s="127"/>
      <c r="R34" s="148" t="s">
        <v>18</v>
      </c>
      <c r="S34" s="150"/>
      <c r="T34" s="127"/>
      <c r="U34" s="127"/>
      <c r="V34" s="148" t="s">
        <v>18</v>
      </c>
      <c r="W34" s="150"/>
      <c r="X34" s="127"/>
      <c r="Y34" s="127"/>
      <c r="Z34" s="148" t="s">
        <v>18</v>
      </c>
      <c r="AA34" s="149" t="s">
        <v>136</v>
      </c>
      <c r="AB34" s="118">
        <f t="shared" si="12"/>
        <v>0</v>
      </c>
      <c r="AC34" s="131">
        <f t="shared" si="13"/>
        <v>0</v>
      </c>
      <c r="AD34" s="117">
        <v>0</v>
      </c>
      <c r="AE34" s="132" t="s">
        <v>18</v>
      </c>
      <c r="AF34" s="33"/>
      <c r="AG34" s="33"/>
      <c r="AH34" s="850"/>
    </row>
    <row r="35" spans="1:34" s="164" customFormat="1" x14ac:dyDescent="0.2">
      <c r="A35" s="141" t="s">
        <v>83</v>
      </c>
      <c r="B35" s="133" t="s">
        <v>1</v>
      </c>
      <c r="C35" s="464" t="s">
        <v>84</v>
      </c>
      <c r="D35" s="127"/>
      <c r="E35" s="127"/>
      <c r="F35" s="148" t="s">
        <v>18</v>
      </c>
      <c r="G35" s="150"/>
      <c r="H35" s="127"/>
      <c r="I35" s="127"/>
      <c r="J35" s="148" t="s">
        <v>18</v>
      </c>
      <c r="K35" s="150"/>
      <c r="L35" s="127"/>
      <c r="M35" s="127"/>
      <c r="N35" s="148" t="s">
        <v>18</v>
      </c>
      <c r="O35" s="150"/>
      <c r="P35" s="127"/>
      <c r="Q35" s="127"/>
      <c r="R35" s="148" t="s">
        <v>18</v>
      </c>
      <c r="S35" s="150"/>
      <c r="T35" s="127"/>
      <c r="U35" s="127"/>
      <c r="V35" s="148" t="s">
        <v>18</v>
      </c>
      <c r="W35" s="150"/>
      <c r="X35" s="127"/>
      <c r="Y35" s="127"/>
      <c r="Z35" s="148" t="s">
        <v>18</v>
      </c>
      <c r="AA35" s="149" t="s">
        <v>136</v>
      </c>
      <c r="AB35" s="118">
        <f t="shared" si="12"/>
        <v>0</v>
      </c>
      <c r="AC35" s="131">
        <f t="shared" si="13"/>
        <v>0</v>
      </c>
      <c r="AD35" s="117">
        <v>0</v>
      </c>
      <c r="AE35" s="132" t="s">
        <v>18</v>
      </c>
      <c r="AF35" s="33"/>
      <c r="AG35" s="33"/>
      <c r="AH35" s="850"/>
    </row>
    <row r="36" spans="1:34" s="164" customFormat="1" ht="13.5" thickBot="1" x14ac:dyDescent="0.25">
      <c r="A36" s="465" t="s">
        <v>170</v>
      </c>
      <c r="B36" s="133" t="s">
        <v>1</v>
      </c>
      <c r="C36" s="466" t="s">
        <v>171</v>
      </c>
      <c r="D36" s="498"/>
      <c r="E36" s="498"/>
      <c r="F36" s="499" t="s">
        <v>18</v>
      </c>
      <c r="G36" s="467"/>
      <c r="H36" s="498"/>
      <c r="I36" s="498"/>
      <c r="J36" s="499" t="s">
        <v>18</v>
      </c>
      <c r="K36" s="467"/>
      <c r="L36" s="498"/>
      <c r="M36" s="498"/>
      <c r="N36" s="499" t="s">
        <v>18</v>
      </c>
      <c r="O36" s="467"/>
      <c r="P36" s="498"/>
      <c r="Q36" s="498"/>
      <c r="R36" s="499" t="s">
        <v>18</v>
      </c>
      <c r="S36" s="467"/>
      <c r="T36" s="498"/>
      <c r="U36" s="498"/>
      <c r="V36" s="499" t="s">
        <v>18</v>
      </c>
      <c r="W36" s="467"/>
      <c r="X36" s="498"/>
      <c r="Y36" s="498"/>
      <c r="Z36" s="499" t="s">
        <v>18</v>
      </c>
      <c r="AA36" s="468" t="s">
        <v>136</v>
      </c>
      <c r="AB36" s="118">
        <f t="shared" si="12"/>
        <v>0</v>
      </c>
      <c r="AC36" s="131">
        <f t="shared" si="13"/>
        <v>0</v>
      </c>
      <c r="AD36" s="117">
        <v>0</v>
      </c>
      <c r="AE36" s="652" t="s">
        <v>18</v>
      </c>
      <c r="AF36" s="33"/>
      <c r="AG36" s="33"/>
      <c r="AH36" s="850"/>
    </row>
    <row r="37" spans="1:34" s="474" customFormat="1" ht="18" thickBot="1" x14ac:dyDescent="0.35">
      <c r="A37" s="1258" t="s">
        <v>14</v>
      </c>
      <c r="B37" s="1259"/>
      <c r="C37" s="1260"/>
      <c r="D37" s="471">
        <f t="shared" ref="D37:AC37" si="14">SUM(D29:D36)</f>
        <v>14</v>
      </c>
      <c r="E37" s="471">
        <f t="shared" si="14"/>
        <v>20</v>
      </c>
      <c r="F37" s="472">
        <f t="shared" si="14"/>
        <v>0</v>
      </c>
      <c r="G37" s="473">
        <f t="shared" si="14"/>
        <v>0</v>
      </c>
      <c r="H37" s="471">
        <f t="shared" si="14"/>
        <v>18</v>
      </c>
      <c r="I37" s="471">
        <f t="shared" si="14"/>
        <v>20</v>
      </c>
      <c r="J37" s="472">
        <f t="shared" si="14"/>
        <v>0</v>
      </c>
      <c r="K37" s="473">
        <f t="shared" si="14"/>
        <v>0</v>
      </c>
      <c r="L37" s="471">
        <f t="shared" si="14"/>
        <v>14</v>
      </c>
      <c r="M37" s="471">
        <f t="shared" si="14"/>
        <v>20</v>
      </c>
      <c r="N37" s="470">
        <f t="shared" si="14"/>
        <v>0</v>
      </c>
      <c r="O37" s="473">
        <f t="shared" si="14"/>
        <v>0</v>
      </c>
      <c r="P37" s="471">
        <f t="shared" si="14"/>
        <v>14</v>
      </c>
      <c r="Q37" s="471">
        <f t="shared" si="14"/>
        <v>20</v>
      </c>
      <c r="R37" s="472">
        <f t="shared" si="14"/>
        <v>0</v>
      </c>
      <c r="S37" s="473">
        <f t="shared" si="14"/>
        <v>0</v>
      </c>
      <c r="T37" s="471">
        <f t="shared" si="14"/>
        <v>14</v>
      </c>
      <c r="U37" s="471">
        <f t="shared" si="14"/>
        <v>20</v>
      </c>
      <c r="V37" s="472">
        <f t="shared" si="14"/>
        <v>0</v>
      </c>
      <c r="W37" s="473">
        <f t="shared" si="14"/>
        <v>0</v>
      </c>
      <c r="X37" s="471">
        <f t="shared" si="14"/>
        <v>10</v>
      </c>
      <c r="Y37" s="471">
        <f t="shared" si="14"/>
        <v>16</v>
      </c>
      <c r="Z37" s="472">
        <f t="shared" si="14"/>
        <v>0</v>
      </c>
      <c r="AA37" s="473">
        <f t="shared" si="14"/>
        <v>0</v>
      </c>
      <c r="AB37" s="655">
        <f t="shared" si="14"/>
        <v>80</v>
      </c>
      <c r="AC37" s="656">
        <f t="shared" si="14"/>
        <v>116</v>
      </c>
      <c r="AD37" s="655">
        <f>SUM(AD29:AD36)</f>
        <v>0</v>
      </c>
      <c r="AE37" s="654" t="s">
        <v>18</v>
      </c>
      <c r="AF37" s="395"/>
      <c r="AG37" s="395"/>
      <c r="AH37" s="852"/>
    </row>
    <row r="38" spans="1:34" s="474" customFormat="1" ht="18" thickBot="1" x14ac:dyDescent="0.35">
      <c r="A38" s="1255" t="s">
        <v>137</v>
      </c>
      <c r="B38" s="1256"/>
      <c r="C38" s="1257"/>
      <c r="D38" s="475">
        <f>D27+D37</f>
        <v>196</v>
      </c>
      <c r="E38" s="475">
        <f>E27+E37</f>
        <v>248</v>
      </c>
      <c r="F38" s="476" t="s">
        <v>18</v>
      </c>
      <c r="G38" s="477" t="s">
        <v>18</v>
      </c>
      <c r="H38" s="475">
        <f>H27+H37</f>
        <v>116</v>
      </c>
      <c r="I38" s="475">
        <f>I27+I37</f>
        <v>342</v>
      </c>
      <c r="J38" s="476" t="s">
        <v>18</v>
      </c>
      <c r="K38" s="477" t="s">
        <v>18</v>
      </c>
      <c r="L38" s="475">
        <f>L27+L37</f>
        <v>154</v>
      </c>
      <c r="M38" s="475">
        <f>M27+M37</f>
        <v>314</v>
      </c>
      <c r="N38" s="478" t="s">
        <v>18</v>
      </c>
      <c r="O38" s="477" t="s">
        <v>18</v>
      </c>
      <c r="P38" s="475">
        <f>P27+P37</f>
        <v>182</v>
      </c>
      <c r="Q38" s="475">
        <f>Q27+Q37</f>
        <v>286</v>
      </c>
      <c r="R38" s="476" t="s">
        <v>18</v>
      </c>
      <c r="S38" s="477" t="s">
        <v>18</v>
      </c>
      <c r="T38" s="475">
        <f>T27+T37</f>
        <v>196</v>
      </c>
      <c r="U38" s="475">
        <f>U27+U37</f>
        <v>286</v>
      </c>
      <c r="V38" s="476" t="s">
        <v>18</v>
      </c>
      <c r="W38" s="477" t="s">
        <v>18</v>
      </c>
      <c r="X38" s="475">
        <f>X27+X37</f>
        <v>106</v>
      </c>
      <c r="Y38" s="475">
        <f>Y27+Y37</f>
        <v>208</v>
      </c>
      <c r="Z38" s="476" t="s">
        <v>18</v>
      </c>
      <c r="AA38" s="477" t="s">
        <v>18</v>
      </c>
      <c r="AB38" s="657">
        <f>SUM(AB27+AB37)</f>
        <v>946</v>
      </c>
      <c r="AC38" s="656">
        <f>SUM(AC27+AC37)</f>
        <v>1684</v>
      </c>
      <c r="AD38" s="656">
        <f>SUM(AD27,AD37)</f>
        <v>172</v>
      </c>
      <c r="AE38" s="654" t="s">
        <v>18</v>
      </c>
      <c r="AF38" s="395"/>
      <c r="AG38" s="395"/>
      <c r="AH38" s="852"/>
    </row>
    <row r="39" spans="1:34" ht="18" thickTop="1" thickBot="1" x14ac:dyDescent="0.35">
      <c r="A39" s="495"/>
      <c r="B39" s="496"/>
      <c r="C39" s="497"/>
      <c r="D39" s="486"/>
      <c r="E39" s="486"/>
      <c r="F39" s="486"/>
      <c r="G39" s="486"/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  <c r="AA39" s="486"/>
      <c r="AB39" s="487"/>
      <c r="AC39" s="487"/>
      <c r="AD39" s="487"/>
      <c r="AE39" s="653"/>
      <c r="AH39" s="844"/>
    </row>
    <row r="40" spans="1:34" s="33" customFormat="1" x14ac:dyDescent="0.2">
      <c r="A40" s="456" t="s">
        <v>244</v>
      </c>
      <c r="B40" s="488" t="s">
        <v>1</v>
      </c>
      <c r="C40" s="489" t="s">
        <v>21</v>
      </c>
      <c r="D40" s="490"/>
      <c r="E40" s="490"/>
      <c r="F40" s="491"/>
      <c r="G40" s="492"/>
      <c r="H40" s="490"/>
      <c r="I40" s="490"/>
      <c r="J40" s="491"/>
      <c r="K40" s="492"/>
      <c r="L40" s="490"/>
      <c r="M40" s="490"/>
      <c r="N40" s="491"/>
      <c r="O40" s="493"/>
      <c r="P40" s="494"/>
      <c r="Q40" s="490">
        <v>160</v>
      </c>
      <c r="R40" s="491">
        <v>5</v>
      </c>
      <c r="S40" s="492" t="s">
        <v>110</v>
      </c>
      <c r="T40" s="490"/>
      <c r="U40" s="490"/>
      <c r="V40" s="491"/>
      <c r="W40" s="493"/>
      <c r="X40" s="494"/>
      <c r="Y40" s="461"/>
      <c r="Z40" s="462"/>
      <c r="AA40" s="463"/>
      <c r="AB40" s="469">
        <f>SUM(D40,H40,L40,P40,T40,X40)</f>
        <v>0</v>
      </c>
      <c r="AC40" s="484">
        <f t="shared" ref="AC40:AC41" si="15">SUM(E40,I40,M40,Q40,U40,Y40)</f>
        <v>160</v>
      </c>
      <c r="AD40" s="484">
        <f t="shared" ref="AD40:AD41" si="16">SUM(F40,J40,N40,R40,V40,Z40)</f>
        <v>5</v>
      </c>
      <c r="AE40" s="485">
        <f>SUM(AB40:AC40)</f>
        <v>160</v>
      </c>
      <c r="AF40" s="825" t="s">
        <v>205</v>
      </c>
      <c r="AG40" s="843" t="s">
        <v>218</v>
      </c>
      <c r="AH40" s="853"/>
    </row>
    <row r="41" spans="1:34" s="33" customFormat="1" x14ac:dyDescent="0.2">
      <c r="A41" s="456" t="s">
        <v>243</v>
      </c>
      <c r="B41" s="122" t="s">
        <v>1</v>
      </c>
      <c r="C41" s="457" t="s">
        <v>78</v>
      </c>
      <c r="D41" s="458"/>
      <c r="E41" s="458"/>
      <c r="F41" s="459"/>
      <c r="G41" s="460"/>
      <c r="H41" s="458"/>
      <c r="I41" s="458"/>
      <c r="J41" s="459"/>
      <c r="K41" s="460"/>
      <c r="L41" s="458"/>
      <c r="M41" s="458"/>
      <c r="N41" s="459"/>
      <c r="O41" s="482"/>
      <c r="P41" s="481"/>
      <c r="Q41" s="458"/>
      <c r="R41" s="459"/>
      <c r="S41" s="460"/>
      <c r="T41" s="458"/>
      <c r="U41" s="458"/>
      <c r="V41" s="459"/>
      <c r="W41" s="482"/>
      <c r="X41" s="481"/>
      <c r="Y41" s="461">
        <v>80</v>
      </c>
      <c r="Z41" s="462">
        <v>3</v>
      </c>
      <c r="AA41" s="463" t="s">
        <v>110</v>
      </c>
      <c r="AB41" s="317">
        <f>SUM(D41,H41,L41,P41,T41,X41)</f>
        <v>0</v>
      </c>
      <c r="AC41" s="351">
        <f t="shared" si="15"/>
        <v>80</v>
      </c>
      <c r="AD41" s="351">
        <f t="shared" si="16"/>
        <v>3</v>
      </c>
      <c r="AE41" s="351">
        <f>SUM(AB41:AC41)</f>
        <v>80</v>
      </c>
      <c r="AF41" s="825" t="s">
        <v>205</v>
      </c>
      <c r="AG41" s="843" t="s">
        <v>218</v>
      </c>
      <c r="AH41" s="853"/>
    </row>
    <row r="42" spans="1:34" s="480" customFormat="1" ht="16.5" thickBot="1" x14ac:dyDescent="0.25">
      <c r="A42" s="1252" t="s">
        <v>416</v>
      </c>
      <c r="B42" s="1253"/>
      <c r="C42" s="1254"/>
      <c r="D42" s="479">
        <f>SUM(D40:D41)</f>
        <v>0</v>
      </c>
      <c r="E42" s="406">
        <f t="shared" ref="E42:F42" si="17">SUM(E40:E41)</f>
        <v>0</v>
      </c>
      <c r="F42" s="406">
        <f t="shared" si="17"/>
        <v>0</v>
      </c>
      <c r="G42" s="407"/>
      <c r="H42" s="408">
        <f t="shared" ref="H42:J42" si="18">SUM(H40:H41)</f>
        <v>0</v>
      </c>
      <c r="I42" s="406">
        <f t="shared" si="18"/>
        <v>0</v>
      </c>
      <c r="J42" s="406">
        <f t="shared" si="18"/>
        <v>0</v>
      </c>
      <c r="K42" s="407"/>
      <c r="L42" s="408">
        <f t="shared" ref="L42:N42" si="19">SUM(L40:L41)</f>
        <v>0</v>
      </c>
      <c r="M42" s="406">
        <f t="shared" si="19"/>
        <v>0</v>
      </c>
      <c r="N42" s="406">
        <f t="shared" si="19"/>
        <v>0</v>
      </c>
      <c r="O42" s="409"/>
      <c r="P42" s="410">
        <f t="shared" ref="P42:R42" si="20">SUM(P40:P41)</f>
        <v>0</v>
      </c>
      <c r="Q42" s="406">
        <f t="shared" si="20"/>
        <v>160</v>
      </c>
      <c r="R42" s="406">
        <f t="shared" si="20"/>
        <v>5</v>
      </c>
      <c r="S42" s="407"/>
      <c r="T42" s="408">
        <f t="shared" ref="T42:V42" si="21">SUM(T40:T41)</f>
        <v>0</v>
      </c>
      <c r="U42" s="404">
        <f t="shared" si="21"/>
        <v>0</v>
      </c>
      <c r="V42" s="404">
        <f t="shared" si="21"/>
        <v>0</v>
      </c>
      <c r="W42" s="409"/>
      <c r="X42" s="410">
        <f t="shared" ref="X42:Z42" si="22">SUM(X40:X41)</f>
        <v>0</v>
      </c>
      <c r="Y42" s="404">
        <f t="shared" si="22"/>
        <v>80</v>
      </c>
      <c r="Z42" s="404">
        <f t="shared" si="22"/>
        <v>3</v>
      </c>
      <c r="AA42" s="407"/>
      <c r="AB42" s="483">
        <f>SUM(AB40:AB41)</f>
        <v>0</v>
      </c>
      <c r="AC42" s="403">
        <f t="shared" ref="AC42:AD42" si="23">SUM(AC40:AC41)</f>
        <v>240</v>
      </c>
      <c r="AD42" s="403">
        <f t="shared" si="23"/>
        <v>8</v>
      </c>
      <c r="AE42" s="403">
        <f>SUM(AB42:AC42)</f>
        <v>240</v>
      </c>
      <c r="AH42" s="854"/>
    </row>
    <row r="43" spans="1:34" ht="16.5" thickBot="1" x14ac:dyDescent="0.25">
      <c r="A43" s="194"/>
      <c r="B43" s="195"/>
      <c r="C43" s="167" t="s">
        <v>406</v>
      </c>
      <c r="D43" s="281">
        <f>SUM(D27,D37)</f>
        <v>196</v>
      </c>
      <c r="E43" s="281">
        <f t="shared" ref="E43" si="24">SUM(E27,E37)</f>
        <v>248</v>
      </c>
      <c r="F43" s="281">
        <f>SUM(F27,F37,F42)</f>
        <v>27</v>
      </c>
      <c r="G43" s="293" t="s">
        <v>18</v>
      </c>
      <c r="H43" s="281">
        <f t="shared" ref="H43:I43" si="25">SUM(H27,H37)</f>
        <v>116</v>
      </c>
      <c r="I43" s="281">
        <f t="shared" si="25"/>
        <v>342</v>
      </c>
      <c r="J43" s="281">
        <f>SUM(J27,J37,J42)</f>
        <v>31</v>
      </c>
      <c r="K43" s="293" t="s">
        <v>18</v>
      </c>
      <c r="L43" s="281">
        <f t="shared" ref="L43:M43" si="26">SUM(L27,L37)</f>
        <v>154</v>
      </c>
      <c r="M43" s="281">
        <f t="shared" si="26"/>
        <v>314</v>
      </c>
      <c r="N43" s="281">
        <f>SUM(N27,N37,N42)</f>
        <v>29</v>
      </c>
      <c r="O43" s="293" t="s">
        <v>18</v>
      </c>
      <c r="P43" s="202">
        <f t="shared" ref="P43:Q43" si="27">SUM(P27,P37)</f>
        <v>182</v>
      </c>
      <c r="Q43" s="281">
        <f t="shared" si="27"/>
        <v>286</v>
      </c>
      <c r="R43" s="281">
        <f>SUM(R27,R37,R42)</f>
        <v>32</v>
      </c>
      <c r="S43" s="293" t="s">
        <v>18</v>
      </c>
      <c r="T43" s="281">
        <f t="shared" ref="T43:U43" si="28">SUM(T27,T37)</f>
        <v>196</v>
      </c>
      <c r="U43" s="281">
        <f t="shared" si="28"/>
        <v>286</v>
      </c>
      <c r="V43" s="281">
        <f>SUM(V27,V37,V42)</f>
        <v>32</v>
      </c>
      <c r="W43" s="293" t="s">
        <v>18</v>
      </c>
      <c r="X43" s="202">
        <f t="shared" ref="X43:Y43" si="29">SUM(X27,X37)</f>
        <v>106</v>
      </c>
      <c r="Y43" s="281">
        <f t="shared" si="29"/>
        <v>208</v>
      </c>
      <c r="Z43" s="281">
        <f>SUM(Z27,Z37,Z42)</f>
        <v>29</v>
      </c>
      <c r="AA43" s="293" t="s">
        <v>18</v>
      </c>
      <c r="AB43" s="202">
        <f t="shared" ref="AB43:AC43" si="30">SUM(AB27,AB37)</f>
        <v>946</v>
      </c>
      <c r="AC43" s="201">
        <f t="shared" si="30"/>
        <v>1684</v>
      </c>
      <c r="AD43" s="786">
        <f>SUM(AD27,AD37,AD42)</f>
        <v>180</v>
      </c>
      <c r="AE43" s="202">
        <f>SUM(AE27,AE37)</f>
        <v>2434</v>
      </c>
      <c r="AF43" s="45"/>
      <c r="AG43" s="432"/>
      <c r="AH43" s="844"/>
    </row>
    <row r="44" spans="1:34" s="395" customFormat="1" ht="16.5" thickBot="1" x14ac:dyDescent="0.25">
      <c r="A44" s="1202" t="s">
        <v>19</v>
      </c>
      <c r="B44" s="1203"/>
      <c r="C44" s="1203"/>
      <c r="D44" s="1203"/>
      <c r="E44" s="1203"/>
      <c r="F44" s="1203"/>
      <c r="G44" s="1203"/>
      <c r="H44" s="1203"/>
      <c r="I44" s="1203"/>
      <c r="J44" s="1203"/>
      <c r="K44" s="1203"/>
      <c r="L44" s="1203"/>
      <c r="M44" s="1203"/>
      <c r="N44" s="1203"/>
      <c r="O44" s="1203"/>
      <c r="P44" s="1203"/>
      <c r="Q44" s="1203"/>
      <c r="R44" s="1203"/>
      <c r="S44" s="1203"/>
      <c r="T44" s="501"/>
      <c r="U44" s="501"/>
      <c r="V44" s="501"/>
      <c r="W44" s="501"/>
      <c r="X44" s="501"/>
      <c r="Y44" s="501"/>
      <c r="Z44" s="501"/>
      <c r="AA44" s="501"/>
      <c r="AB44" s="502"/>
      <c r="AC44" s="502"/>
      <c r="AD44" s="502"/>
      <c r="AE44" s="503"/>
    </row>
    <row r="45" spans="1:34" s="33" customFormat="1" ht="15.75" x14ac:dyDescent="0.25">
      <c r="A45" s="272"/>
      <c r="B45" s="273"/>
      <c r="C45" s="551" t="s">
        <v>15</v>
      </c>
      <c r="D45" s="1171"/>
      <c r="E45" s="1172"/>
      <c r="F45" s="1173"/>
      <c r="G45" s="543">
        <f>IF(COUNTIF(G$12:G$43,"A")+COUNTIF(SZAK!G$10:G$73,"A")=0,"0",COUNTIF(G$12:G$43,"A")+COUNTIF(SZAK!G$10:G$73,"A"))</f>
        <v>2</v>
      </c>
      <c r="H45" s="556" t="str">
        <f>IF(COUNTIF(I11:I40,"A")=0,"",COUNTIF(I11:I40,"A"))</f>
        <v/>
      </c>
      <c r="I45" s="554"/>
      <c r="J45" s="555"/>
      <c r="K45" s="543">
        <f>IF(COUNTIF(K$12:K$43,"A")+COUNTIF(SZAK!K$10:K$73,"A")=0,"0",COUNTIF(K$12:K$43,"A")+COUNTIF(SZAK!K$10:K$73,"A"))</f>
        <v>3</v>
      </c>
      <c r="L45" s="556"/>
      <c r="M45" s="554"/>
      <c r="N45" s="555"/>
      <c r="O45" s="543">
        <f>IF(COUNTIF(O$12:O$43,"A")+COUNTIF(SZAK!O$10:O$73,"A")=0,"0",COUNTIF(O$12:O$43,"A")+COUNTIF(SZAK!O$10:O$73,"A"))</f>
        <v>2</v>
      </c>
      <c r="P45" s="556"/>
      <c r="Q45" s="554"/>
      <c r="R45" s="555"/>
      <c r="S45" s="543">
        <f>IF(COUNTIF(S$12:S$43,"A")+COUNTIF(SZAK!S$10:S$73,"A")=0,"0",COUNTIF(S$12:S$43,"A")+COUNTIF(SZAK!S$10:S$73,"A"))</f>
        <v>2</v>
      </c>
      <c r="T45" s="556" t="str">
        <f>IF(COUNTIF(U11:U40,"A")=0,"",COUNTIF(U11:U40,"A"))</f>
        <v/>
      </c>
      <c r="U45" s="554"/>
      <c r="V45" s="555"/>
      <c r="W45" s="543">
        <f>IF(COUNTIF(W$12:W$43,"A")+COUNTIF(SZAK!W$10:W$73,"A")=0,"0",COUNTIF(W$12:W$43,"A")+COUNTIF(SZAK!W$10:W$73,"A"))</f>
        <v>2</v>
      </c>
      <c r="X45" s="556" t="str">
        <f>IF(COUNTIF(Y11:Y40,"A")=0,"",COUNTIF(Y11:Y40,"A"))</f>
        <v/>
      </c>
      <c r="Y45" s="554"/>
      <c r="Z45" s="555"/>
      <c r="AA45" s="543">
        <f>IF(COUNTIF(AA$12:AA$43,"A")+COUNTIF(SZAK!AA$10:AA$73,"A")=0,"0",COUNTIF(AA$12:AA$43,"A")+COUNTIF(SZAK!AA$10:AA$73,"A"))</f>
        <v>2</v>
      </c>
      <c r="AB45" s="533"/>
      <c r="AC45" s="534"/>
      <c r="AD45" s="534"/>
      <c r="AE45" s="348">
        <f>SUM(G45,K45,O45,S45,W45,AA45)</f>
        <v>13</v>
      </c>
    </row>
    <row r="46" spans="1:34" s="33" customFormat="1" ht="15.75" x14ac:dyDescent="0.25">
      <c r="A46" s="274"/>
      <c r="B46" s="349"/>
      <c r="C46" s="552" t="s">
        <v>16</v>
      </c>
      <c r="D46" s="1142"/>
      <c r="E46" s="1143"/>
      <c r="F46" s="1144"/>
      <c r="G46" s="547" t="str">
        <f>IF(COUNTIF(G$12:G$43,"B")+COUNTIF(SZAK!G$10:G$73,"B")=0,"0",COUNTIF(G$12:G$43,"B")+COUNTIF(SZAK!G$10:G$73,"B"))</f>
        <v>0</v>
      </c>
      <c r="H46" s="559" t="str">
        <f>IF(COUNTIF(I11:I40,"B")=0,"",COUNTIF(I11:I40,"B"))</f>
        <v/>
      </c>
      <c r="I46" s="557"/>
      <c r="J46" s="558"/>
      <c r="K46" s="547" t="str">
        <f>IF(COUNTIF(K$12:K$43,"B")+COUNTIF(SZAK!K$10:K$73,"B")=0,"0",COUNTIF(K$12:K$43,"B")+COUNTIF(SZAK!K$10:K$73,"B"))</f>
        <v>0</v>
      </c>
      <c r="L46" s="559"/>
      <c r="M46" s="557"/>
      <c r="N46" s="558"/>
      <c r="O46" s="547" t="str">
        <f>IF(COUNTIF(O$12:O$43,"B")+COUNTIF(SZAK!O$10:O$73,"B")=0,"0",COUNTIF(O$12:O$43,"B")+COUNTIF(SZAK!O$10:O$73,"B"))</f>
        <v>0</v>
      </c>
      <c r="P46" s="559"/>
      <c r="Q46" s="557"/>
      <c r="R46" s="558"/>
      <c r="S46" s="547" t="str">
        <f>IF(COUNTIF(S$12:S$43,"B")+COUNTIF(SZAK!S$10:S$73,"B")=0,"0",COUNTIF(S$12:S$43,"B")+COUNTIF(SZAK!S$10:S$73,"B"))</f>
        <v>0</v>
      </c>
      <c r="T46" s="559" t="str">
        <f>IF(COUNTIF(U11:U40,"B")=0,"",COUNTIF(U11:U40,"B"))</f>
        <v/>
      </c>
      <c r="U46" s="557"/>
      <c r="V46" s="558"/>
      <c r="W46" s="547">
        <v>1</v>
      </c>
      <c r="X46" s="559" t="str">
        <f>IF(COUNTIF(Y11:Y40,"B")=0,"",COUNTIF(Y11:Y40,"B"))</f>
        <v/>
      </c>
      <c r="Y46" s="557"/>
      <c r="Z46" s="558"/>
      <c r="AA46" s="547">
        <v>1</v>
      </c>
      <c r="AB46" s="531"/>
      <c r="AC46" s="532"/>
      <c r="AD46" s="532"/>
      <c r="AE46" s="350">
        <f t="shared" ref="AE46:AE54" si="31">SUM(G46,K46,O46,S46,W46,AA46)</f>
        <v>2</v>
      </c>
    </row>
    <row r="47" spans="1:34" s="33" customFormat="1" ht="15.75" x14ac:dyDescent="0.25">
      <c r="A47" s="274"/>
      <c r="B47" s="349"/>
      <c r="C47" s="552" t="s">
        <v>425</v>
      </c>
      <c r="D47" s="1142"/>
      <c r="E47" s="1143"/>
      <c r="F47" s="1144"/>
      <c r="G47" s="547">
        <v>0</v>
      </c>
      <c r="H47" s="559" t="str">
        <f>IF(COUNTIF(I11:I40,"ÉÉ")=0,"",COUNTIF(I11:I40,"ÉÉ"))</f>
        <v/>
      </c>
      <c r="I47" s="557"/>
      <c r="J47" s="558"/>
      <c r="K47" s="547">
        <v>0</v>
      </c>
      <c r="L47" s="559"/>
      <c r="M47" s="557"/>
      <c r="N47" s="558"/>
      <c r="O47" s="547">
        <v>0</v>
      </c>
      <c r="P47" s="559"/>
      <c r="Q47" s="557"/>
      <c r="R47" s="558"/>
      <c r="S47" s="547">
        <v>1</v>
      </c>
      <c r="T47" s="559" t="str">
        <f>IF(COUNTIF(U11:U40,"ÉÉ")=0,"",COUNTIF(U11:U40,"ÉÉ"))</f>
        <v/>
      </c>
      <c r="U47" s="557"/>
      <c r="V47" s="558"/>
      <c r="W47" s="547">
        <v>0</v>
      </c>
      <c r="X47" s="559" t="str">
        <f>IF(COUNTIF(Y11:Y40,"ÉÉ")=0,"",COUNTIF(Y11:Y40,"ÉÉ"))</f>
        <v/>
      </c>
      <c r="Y47" s="557"/>
      <c r="Z47" s="558"/>
      <c r="AA47" s="547">
        <v>0</v>
      </c>
      <c r="AB47" s="531"/>
      <c r="AC47" s="532"/>
      <c r="AD47" s="532"/>
      <c r="AE47" s="350">
        <f t="shared" si="31"/>
        <v>1</v>
      </c>
    </row>
    <row r="48" spans="1:34" s="33" customFormat="1" ht="15.75" x14ac:dyDescent="0.25">
      <c r="A48" s="274"/>
      <c r="B48" s="349"/>
      <c r="C48" s="552" t="s">
        <v>426</v>
      </c>
      <c r="D48" s="1142"/>
      <c r="E48" s="1143"/>
      <c r="F48" s="1144"/>
      <c r="G48" s="547">
        <v>0</v>
      </c>
      <c r="H48" s="559" t="str">
        <f>IF(COUNTIF(I11:I40,"GYJ")=0,"",COUNTIF(I11:I40,"GYJ"))</f>
        <v/>
      </c>
      <c r="I48" s="557"/>
      <c r="J48" s="558"/>
      <c r="K48" s="547">
        <v>0</v>
      </c>
      <c r="L48" s="559"/>
      <c r="M48" s="557"/>
      <c r="N48" s="558"/>
      <c r="O48" s="547">
        <v>0</v>
      </c>
      <c r="P48" s="559"/>
      <c r="Q48" s="557"/>
      <c r="R48" s="558"/>
      <c r="S48" s="547">
        <v>1</v>
      </c>
      <c r="T48" s="559" t="str">
        <f>IF(COUNTIF(U11:U40,"GYJ")=0,"",COUNTIF(U11:U40,"GYJ"))</f>
        <v/>
      </c>
      <c r="U48" s="557"/>
      <c r="V48" s="558"/>
      <c r="W48" s="547">
        <v>1</v>
      </c>
      <c r="X48" s="559" t="str">
        <f>IF(COUNTIF(Y11:Y40,"GYJ")=0,"",COUNTIF(Y11:Y40,"GYJ"))</f>
        <v/>
      </c>
      <c r="Y48" s="557"/>
      <c r="Z48" s="558"/>
      <c r="AA48" s="547">
        <v>2</v>
      </c>
      <c r="AB48" s="531"/>
      <c r="AC48" s="532"/>
      <c r="AD48" s="532"/>
      <c r="AE48" s="350">
        <f t="shared" si="31"/>
        <v>4</v>
      </c>
    </row>
    <row r="49" spans="1:31" s="33" customFormat="1" ht="15.75" x14ac:dyDescent="0.25">
      <c r="A49" s="274"/>
      <c r="B49" s="349"/>
      <c r="C49" s="553" t="s">
        <v>427</v>
      </c>
      <c r="D49" s="1142"/>
      <c r="E49" s="1143"/>
      <c r="F49" s="1144"/>
      <c r="G49" s="547">
        <v>0</v>
      </c>
      <c r="H49" s="559" t="str">
        <f>IF(COUNTIF(I11:I40,"K")=0,"",COUNTIF(I11:I40,"K"))</f>
        <v/>
      </c>
      <c r="I49" s="557"/>
      <c r="J49" s="558"/>
      <c r="K49" s="547">
        <v>1</v>
      </c>
      <c r="L49" s="559"/>
      <c r="M49" s="557"/>
      <c r="N49" s="558"/>
      <c r="O49" s="547">
        <v>2</v>
      </c>
      <c r="P49" s="559"/>
      <c r="Q49" s="557"/>
      <c r="R49" s="558"/>
      <c r="S49" s="547">
        <v>2</v>
      </c>
      <c r="T49" s="559" t="str">
        <f>IF(COUNTIF(U11:U40,"K")=0,"",COUNTIF(U11:U40,"K"))</f>
        <v/>
      </c>
      <c r="U49" s="557"/>
      <c r="V49" s="558"/>
      <c r="W49" s="547">
        <v>2</v>
      </c>
      <c r="X49" s="559" t="str">
        <f>IF(COUNTIF(Y11:Y40,"K")=0,"",COUNTIF(Y11:Y40,"K"))</f>
        <v/>
      </c>
      <c r="Y49" s="557"/>
      <c r="Z49" s="558"/>
      <c r="AA49" s="547">
        <v>2</v>
      </c>
      <c r="AB49" s="531"/>
      <c r="AC49" s="532"/>
      <c r="AD49" s="532"/>
      <c r="AE49" s="350">
        <f t="shared" si="31"/>
        <v>9</v>
      </c>
    </row>
    <row r="50" spans="1:31" s="33" customFormat="1" ht="15.75" x14ac:dyDescent="0.25">
      <c r="A50" s="274"/>
      <c r="B50" s="349"/>
      <c r="C50" s="552" t="s">
        <v>17</v>
      </c>
      <c r="D50" s="1142"/>
      <c r="E50" s="1143"/>
      <c r="F50" s="1144"/>
      <c r="G50" s="547" t="str">
        <f>IF(COUNTIF(G$12:G$43,"AV")+COUNTIF(SZAK!G$10:G$73,"AV")=0,"0",COUNTIF(G$12:G$43,"AV")+COUNTIF(SZAK!G$10:G$73,"AV"))</f>
        <v>0</v>
      </c>
      <c r="H50" s="559" t="str">
        <f>IF(COUNTIF(I11:I40,"AV")=0,"",COUNTIF(I11:I40,"AV"))</f>
        <v/>
      </c>
      <c r="I50" s="557"/>
      <c r="J50" s="558"/>
      <c r="K50" s="547" t="str">
        <f>IF(COUNTIF(K$12:K$43,"AV")+COUNTIF(SZAK!K$10:K$73,"AV")=0,"0",COUNTIF(K$12:K$43,"AV")+COUNTIF(SZAK!K$10:K$73,"AV"))</f>
        <v>0</v>
      </c>
      <c r="L50" s="559"/>
      <c r="M50" s="557"/>
      <c r="N50" s="558"/>
      <c r="O50" s="547" t="str">
        <f>IF(COUNTIF(O$12:O$43,"AV")+COUNTIF(SZAK!O$10:O$73,"AV")=0,"0",COUNTIF(O$12:O$43,"AV")+COUNTIF(SZAK!O$10:O$73,"AV"))</f>
        <v>0</v>
      </c>
      <c r="P50" s="559"/>
      <c r="Q50" s="557"/>
      <c r="R50" s="558"/>
      <c r="S50" s="547" t="str">
        <f>IF(COUNTIF(S$12:S$43,"AV")+COUNTIF(SZAK!S$10:S$73,"AV")=0,"0",COUNTIF(S$12:S$43,"AV")+COUNTIF(SZAK!S$10:S$73,"AV"))</f>
        <v>0</v>
      </c>
      <c r="T50" s="559" t="str">
        <f>IF(COUNTIF(U11:U40,"AV")=0,"",COUNTIF(U11:U40,"AV"))</f>
        <v/>
      </c>
      <c r="U50" s="557"/>
      <c r="V50" s="558"/>
      <c r="W50" s="547" t="str">
        <f>IF(COUNTIF(W$12:W$43,"AV")+COUNTIF(SZAK!W$10:W$73,"AV")=0,"0",COUNTIF(W$12:W$43,"AV")+COUNTIF(SZAK!W$10:W$73,"AV"))</f>
        <v>0</v>
      </c>
      <c r="X50" s="559" t="str">
        <f>IF(COUNTIF(Y11:Y40,"AV")=0,"",COUNTIF(Y11:Y40,"AV"))</f>
        <v/>
      </c>
      <c r="Y50" s="557"/>
      <c r="Z50" s="558"/>
      <c r="AA50" s="547" t="str">
        <f>IF(COUNTIF(AA$12:AA$43,"AV")+COUNTIF(SZAK!AA$10:AA$73,"AV")=0,"0",COUNTIF(AA$12:AA$43,"AV")+COUNTIF(SZAK!AA$10:AA$73,"AV"))</f>
        <v>0</v>
      </c>
      <c r="AB50" s="531"/>
      <c r="AC50" s="532"/>
      <c r="AD50" s="532"/>
      <c r="AE50" s="350">
        <f t="shared" si="31"/>
        <v>0</v>
      </c>
    </row>
    <row r="51" spans="1:31" s="33" customFormat="1" ht="15.75" x14ac:dyDescent="0.25">
      <c r="A51" s="274"/>
      <c r="B51" s="349"/>
      <c r="C51" s="552" t="s">
        <v>120</v>
      </c>
      <c r="D51" s="1142"/>
      <c r="E51" s="1143"/>
      <c r="F51" s="1144"/>
      <c r="G51" s="547" t="str">
        <f>IF(COUNTIF(G$12:G$43,"KV")+COUNTIF(SZAK!G$10:G$73,"KV")=0,"0",COUNTIF(G$12:G$43,"KV")+COUNTIF(SZAK!G$10:G$73,"KV"))</f>
        <v>0</v>
      </c>
      <c r="H51" s="559" t="str">
        <f>IF(COUNTIF(I11:I40,"KV")=0,"",COUNTIF(I11:I40,"KV"))</f>
        <v/>
      </c>
      <c r="I51" s="557"/>
      <c r="J51" s="558"/>
      <c r="K51" s="547" t="str">
        <f>IF(COUNTIF(K$12:K$43,"KV")+COUNTIF(SZAK!K$10:K$73,"KV")=0,"0",COUNTIF(K$12:K$43,"KV")+COUNTIF(SZAK!K$10:K$73,"KV"))</f>
        <v>0</v>
      </c>
      <c r="L51" s="559"/>
      <c r="M51" s="557"/>
      <c r="N51" s="558"/>
      <c r="O51" s="547" t="str">
        <f>IF(COUNTIF(O$12:O$43,"KV")+COUNTIF(SZAK!O$10:O$73,"KV")=0,"0",COUNTIF(O$12:O$43,"KV")+COUNTIF(SZAK!O$10:O$73,"KV"))</f>
        <v>0</v>
      </c>
      <c r="P51" s="559"/>
      <c r="Q51" s="557"/>
      <c r="R51" s="558"/>
      <c r="S51" s="547" t="str">
        <f>IF(COUNTIF(S$12:S$43,"KV")+COUNTIF(SZAK!S$10:S$73,"KV")=0,"0",COUNTIF(S$12:S$43,"KV")+COUNTIF(SZAK!S$10:S$73,"KV"))</f>
        <v>0</v>
      </c>
      <c r="T51" s="559" t="str">
        <f>IF(COUNTIF(U11:U40,"KV")=0,"",COUNTIF(U11:U40,"KV"))</f>
        <v/>
      </c>
      <c r="U51" s="557"/>
      <c r="V51" s="558"/>
      <c r="W51" s="547" t="str">
        <f>IF(COUNTIF(W$12:W$43,"KV")+COUNTIF(SZAK!W$10:W$73,"KV")=0,"0",COUNTIF(W$12:W$43,"KV")+COUNTIF(SZAK!W$10:W$73,"KV"))</f>
        <v>0</v>
      </c>
      <c r="X51" s="559" t="str">
        <f>IF(COUNTIF(Y11:Y40,"KV")=0,"",COUNTIF(Y11:Y40,"KV"))</f>
        <v/>
      </c>
      <c r="Y51" s="557"/>
      <c r="Z51" s="558"/>
      <c r="AA51" s="547" t="str">
        <f>IF(COUNTIF(AA$12:AA$43,"KV")+COUNTIF(SZAK!AA$10:AA$73,"KV")=0,"0",COUNTIF(AA$12:AA$43,"KV")+COUNTIF(SZAK!AA$10:AA$73,"KV"))</f>
        <v>0</v>
      </c>
      <c r="AB51" s="531"/>
      <c r="AC51" s="532"/>
      <c r="AD51" s="532"/>
      <c r="AE51" s="350">
        <f t="shared" si="31"/>
        <v>0</v>
      </c>
    </row>
    <row r="52" spans="1:31" s="33" customFormat="1" ht="15.75" x14ac:dyDescent="0.25">
      <c r="A52" s="274"/>
      <c r="B52" s="349"/>
      <c r="C52" s="552" t="s">
        <v>121</v>
      </c>
      <c r="D52" s="1142"/>
      <c r="E52" s="1143"/>
      <c r="F52" s="1144"/>
      <c r="G52" s="547" t="str">
        <f>IF(COUNTIF(G$12:G$43,"SZG")+COUNTIF(SZAK!G$10:G$73,"SZG")=0,"0",COUNTIF(G$12:G$43,"SZG")+COUNTIF(SZAK!G$10:G$73,"SZG"))</f>
        <v>0</v>
      </c>
      <c r="H52" s="559" t="str">
        <f>IF(COUNTIF(I11:I40,"SZG")=0,"",COUNTIF(I11:I40,"SZG"))</f>
        <v/>
      </c>
      <c r="I52" s="557"/>
      <c r="J52" s="558"/>
      <c r="K52" s="547" t="str">
        <f>IF(COUNTIF(K$12:K$43,"SZG")+COUNTIF(SZAK!K$10:K$73,"SZG")=0,"0",COUNTIF(K$12:K$43,"SZG")+COUNTIF(SZAK!K$10:K$73,"SZG"))</f>
        <v>0</v>
      </c>
      <c r="L52" s="559"/>
      <c r="M52" s="557"/>
      <c r="N52" s="558"/>
      <c r="O52" s="547">
        <f>IF(COUNTIF(O$12:O$43,"SZG")+COUNTIF(SZAK!O$10:O$73,"SZG")=0,"0",COUNTIF(O$12:O$43,"SZG")+COUNTIF(SZAK!O$10:O$73,"SZG"))</f>
        <v>1</v>
      </c>
      <c r="P52" s="559"/>
      <c r="Q52" s="557"/>
      <c r="R52" s="558"/>
      <c r="S52" s="547">
        <f>IF(COUNTIF(S$12:S$43,"SZG")+COUNTIF(SZAK!S$10:S$73,"SZG")=0,"0",COUNTIF(S$12:S$43,"SZG")+COUNTIF(SZAK!S$10:S$73,"SZG"))</f>
        <v>1</v>
      </c>
      <c r="T52" s="559" t="str">
        <f>IF(COUNTIF(U11:U40,"SZG")=0,"",COUNTIF(U11:U40,"SZG"))</f>
        <v/>
      </c>
      <c r="U52" s="557"/>
      <c r="V52" s="558"/>
      <c r="W52" s="547" t="str">
        <f>IF(COUNTIF(W$12:W$43,"SZG")+COUNTIF(SZAK!W$10:W$73,"SZG")=0,"0",COUNTIF(W$12:W$43,"SZG")+COUNTIF(SZAK!W$10:W$73,"SZG"))</f>
        <v>0</v>
      </c>
      <c r="X52" s="559" t="str">
        <f>IF(COUNTIF(Y11:Y40,"SZG")=0,"",COUNTIF(Y11:Y40,"SZG"))</f>
        <v/>
      </c>
      <c r="Y52" s="557"/>
      <c r="Z52" s="558"/>
      <c r="AA52" s="547" t="str">
        <f>IF(COUNTIF(AA$12:AA$43,"SZG")+COUNTIF(SZAK!AA$10:AA$73,"SZG")=0,"0",COUNTIF(AA$12:AA$43,"SZG")+COUNTIF(SZAK!AA$10:AA$73,"SZG"))</f>
        <v>0</v>
      </c>
      <c r="AB52" s="531"/>
      <c r="AC52" s="532"/>
      <c r="AD52" s="532"/>
      <c r="AE52" s="350">
        <f t="shared" si="31"/>
        <v>2</v>
      </c>
    </row>
    <row r="53" spans="1:31" s="33" customFormat="1" ht="15.75" x14ac:dyDescent="0.25">
      <c r="A53" s="274"/>
      <c r="B53" s="349"/>
      <c r="C53" s="552" t="s">
        <v>122</v>
      </c>
      <c r="D53" s="1142"/>
      <c r="E53" s="1143"/>
      <c r="F53" s="1144"/>
      <c r="G53" s="547" t="str">
        <f>IF(COUNTIF(G$12:G$43,"ZV")+COUNTIF(SZAK!G$10:G$73,"ZV")=0,"0",COUNTIF(G$12:G$43,"ZV")+COUNTIF(SZAK!G$10:G$73,"ZV"))</f>
        <v>0</v>
      </c>
      <c r="H53" s="559" t="str">
        <f>IF(COUNTIF(I11:I40,"ZV")=0,"",COUNTIF(I11:I40,"ZV"))</f>
        <v/>
      </c>
      <c r="I53" s="557"/>
      <c r="J53" s="558"/>
      <c r="K53" s="547" t="str">
        <f>IF(COUNTIF(K$12:K$43,"ZV")+COUNTIF(SZAK!K$10:K$73,"ZV")=0,"0",COUNTIF(K$12:K$43,"ZV")+COUNTIF(SZAK!K$10:K$73,"ZV"))</f>
        <v>0</v>
      </c>
      <c r="L53" s="559"/>
      <c r="M53" s="557"/>
      <c r="N53" s="558"/>
      <c r="O53" s="547" t="str">
        <f>IF(COUNTIF(O$12:O$43,"ZV")+COUNTIF(SZAK!O$10:O$73,"ZV")=0,"0",COUNTIF(O$12:O$43,"ZV")+COUNTIF(SZAK!O$10:O$73,"ZV"))</f>
        <v>0</v>
      </c>
      <c r="P53" s="559"/>
      <c r="Q53" s="557"/>
      <c r="R53" s="558"/>
      <c r="S53" s="547" t="str">
        <f>IF(COUNTIF(S$12:S$43,"ZV")+COUNTIF(SZAK!S$10:S$73,"ZV")=0,"0",COUNTIF(S$12:S$43,"ZV")+COUNTIF(SZAK!S$10:S$73,"ZV"))</f>
        <v>0</v>
      </c>
      <c r="T53" s="559" t="str">
        <f>IF(COUNTIF(U11:U40,"ZV")=0,"",COUNTIF(U11:U40,"ZV"))</f>
        <v/>
      </c>
      <c r="U53" s="557"/>
      <c r="V53" s="558"/>
      <c r="W53" s="547" t="str">
        <f>IF(COUNTIF(W$12:W$43,"ZV")+COUNTIF(SZAK!W$10:W$73,"ZV")=0,"0",COUNTIF(W$12:W$43,"ZV")+COUNTIF(SZAK!W$10:W$73,"ZV"))</f>
        <v>0</v>
      </c>
      <c r="X53" s="560" t="str">
        <f>IF(COUNTIF(Y11:Y40,"ZV")=0,"",COUNTIF(Y11:Y40,"ZV"))</f>
        <v/>
      </c>
      <c r="Y53" s="561"/>
      <c r="Z53" s="562"/>
      <c r="AA53" s="547">
        <f>IF(COUNTIF(AA$12:AA$43,"ZV")+COUNTIF(SZAK!AA$10:AA$73,"ZV")=0,"0",COUNTIF(AA$12:AA$43,"ZV")+COUNTIF(SZAK!AA$10:AA$73,"ZV"))</f>
        <v>3</v>
      </c>
      <c r="AB53" s="531"/>
      <c r="AC53" s="532"/>
      <c r="AD53" s="532"/>
      <c r="AE53" s="350">
        <f t="shared" si="31"/>
        <v>3</v>
      </c>
    </row>
    <row r="54" spans="1:31" s="33" customFormat="1" ht="15.75" thickBot="1" x14ac:dyDescent="0.25">
      <c r="A54" s="352"/>
      <c r="B54" s="353"/>
      <c r="C54" s="354" t="s">
        <v>22</v>
      </c>
      <c r="D54" s="1249"/>
      <c r="E54" s="1250"/>
      <c r="F54" s="1250"/>
      <c r="G54" s="355">
        <f>IF(SUM(G45:G53)=0,"",SUM(G45:G53))</f>
        <v>2</v>
      </c>
      <c r="H54" s="1249" t="str">
        <f>IF(SUM(I45:I53)=0,"",SUM(I45:I53))</f>
        <v/>
      </c>
      <c r="I54" s="1250"/>
      <c r="J54" s="1250"/>
      <c r="K54" s="355">
        <f>IF(SUM(K45:K53)=0,"",SUM(K45:K53))</f>
        <v>4</v>
      </c>
      <c r="L54" s="1249"/>
      <c r="M54" s="1250"/>
      <c r="N54" s="1250"/>
      <c r="O54" s="355">
        <f>IF(SUM(O45:O53)=0,"",SUM(O45:O53))</f>
        <v>5</v>
      </c>
      <c r="P54" s="1249"/>
      <c r="Q54" s="1250"/>
      <c r="R54" s="1250"/>
      <c r="S54" s="355">
        <f>IF(SUM(S45:S53)=0,"",SUM(S45:S53))</f>
        <v>7</v>
      </c>
      <c r="T54" s="1249" t="str">
        <f>IF(SUM(U45:U53)=0,"",SUM(U45:U53))</f>
        <v/>
      </c>
      <c r="U54" s="1250"/>
      <c r="V54" s="1250"/>
      <c r="W54" s="355">
        <f>IF(SUM(W45:W53)=0,"",SUM(W45:W53))</f>
        <v>6</v>
      </c>
      <c r="X54" s="356"/>
      <c r="Y54" s="357"/>
      <c r="Z54" s="358"/>
      <c r="AA54" s="359">
        <f>IF(SUM(AA45:AA53)=0,"",SUM(AA45:AA53))</f>
        <v>10</v>
      </c>
      <c r="AB54" s="1249"/>
      <c r="AC54" s="1250"/>
      <c r="AD54" s="1250"/>
      <c r="AE54" s="360">
        <f t="shared" si="31"/>
        <v>34</v>
      </c>
    </row>
    <row r="55" spans="1:31" s="667" customFormat="1" ht="16.5" thickTop="1" thickBot="1" x14ac:dyDescent="0.25">
      <c r="A55" s="670"/>
      <c r="B55" s="671"/>
      <c r="C55" s="672" t="s">
        <v>449</v>
      </c>
      <c r="D55" s="1182"/>
      <c r="E55" s="1183"/>
      <c r="F55" s="1183"/>
      <c r="G55" s="673">
        <f>SUM(SZAK!G87,G54)</f>
        <v>11</v>
      </c>
      <c r="H55" s="1182"/>
      <c r="I55" s="1183"/>
      <c r="J55" s="1183"/>
      <c r="K55" s="674">
        <f>SUM(SZAK!K87,K54)</f>
        <v>15</v>
      </c>
      <c r="L55" s="1183"/>
      <c r="M55" s="1183"/>
      <c r="N55" s="1183"/>
      <c r="O55" s="674">
        <f>SUM(SZAK!O87,O54)</f>
        <v>16</v>
      </c>
      <c r="P55" s="1182"/>
      <c r="Q55" s="1183"/>
      <c r="R55" s="1183"/>
      <c r="S55" s="674">
        <f>SUM(SZAK!S87,S54)</f>
        <v>17</v>
      </c>
      <c r="T55" s="1182"/>
      <c r="U55" s="1183"/>
      <c r="V55" s="1183"/>
      <c r="W55" s="674">
        <f>SUM(SZAK!W87,W54)</f>
        <v>16</v>
      </c>
      <c r="X55" s="1182"/>
      <c r="Y55" s="1183"/>
      <c r="Z55" s="1183"/>
      <c r="AA55" s="674">
        <f>SUM(SZAK!AA87,AA54)</f>
        <v>17</v>
      </c>
      <c r="AB55" s="722"/>
      <c r="AC55" s="722"/>
      <c r="AD55" s="722"/>
      <c r="AE55" s="669"/>
    </row>
    <row r="56" spans="1:31" ht="13.5" thickTop="1" x14ac:dyDescent="0.2"/>
    <row r="57" spans="1:31" x14ac:dyDescent="0.2">
      <c r="D57" s="535">
        <f>D43+E43</f>
        <v>444</v>
      </c>
      <c r="H57" s="535">
        <f>H43+I43</f>
        <v>458</v>
      </c>
      <c r="L57" s="535">
        <f>L38+M38</f>
        <v>468</v>
      </c>
      <c r="P57" s="535">
        <f>P38+Q38</f>
        <v>468</v>
      </c>
      <c r="T57" s="535">
        <f>T43+U43</f>
        <v>482</v>
      </c>
      <c r="X57" s="535">
        <f>X38+Y38</f>
        <v>314</v>
      </c>
    </row>
    <row r="59" spans="1:31" s="423" customFormat="1" ht="14.25" x14ac:dyDescent="0.2">
      <c r="C59" s="789" t="s">
        <v>472</v>
      </c>
      <c r="G59" s="793">
        <v>2</v>
      </c>
      <c r="H59" s="793"/>
      <c r="I59" s="793"/>
      <c r="J59" s="793"/>
      <c r="K59" s="793">
        <v>6</v>
      </c>
      <c r="L59" s="793"/>
      <c r="M59" s="793"/>
      <c r="N59" s="793"/>
      <c r="O59" s="793">
        <v>8</v>
      </c>
      <c r="P59" s="793"/>
      <c r="Q59" s="793"/>
      <c r="R59" s="793"/>
      <c r="S59" s="793">
        <v>7</v>
      </c>
      <c r="T59" s="793"/>
      <c r="U59" s="793"/>
      <c r="V59" s="793"/>
      <c r="W59" s="793">
        <v>8</v>
      </c>
      <c r="X59" s="793"/>
      <c r="Y59" s="793"/>
      <c r="Z59" s="793"/>
      <c r="AA59" s="793">
        <v>7</v>
      </c>
    </row>
  </sheetData>
  <protectedRanges>
    <protectedRange sqref="C44" name="Tartomány4"/>
    <protectedRange sqref="C15:C25" name="Tartomány1_2_1_1"/>
    <protectedRange sqref="C35" name="Tartomány1_2_1_2_1_1"/>
    <protectedRange sqref="C12" name="Tartomány1_2_1"/>
    <protectedRange sqref="C13" name="Tartomány1_2_1_2"/>
    <protectedRange sqref="C54" name="Tartomány4_1_1"/>
    <protectedRange sqref="C53" name="Tartomány4_1_1_1"/>
  </protectedRanges>
  <mergeCells count="61">
    <mergeCell ref="H54:J54"/>
    <mergeCell ref="L54:N54"/>
    <mergeCell ref="P54:R54"/>
    <mergeCell ref="T54:V54"/>
    <mergeCell ref="AB54:AD54"/>
    <mergeCell ref="D50:F50"/>
    <mergeCell ref="D51:F51"/>
    <mergeCell ref="D52:F52"/>
    <mergeCell ref="D53:F53"/>
    <mergeCell ref="D54:F54"/>
    <mergeCell ref="D45:F45"/>
    <mergeCell ref="D46:F46"/>
    <mergeCell ref="D47:F47"/>
    <mergeCell ref="D48:F48"/>
    <mergeCell ref="D49:F49"/>
    <mergeCell ref="A42:C42"/>
    <mergeCell ref="A38:C38"/>
    <mergeCell ref="A37:C37"/>
    <mergeCell ref="A6:A9"/>
    <mergeCell ref="B6:B9"/>
    <mergeCell ref="C6:C9"/>
    <mergeCell ref="A1:AE1"/>
    <mergeCell ref="A2:AE2"/>
    <mergeCell ref="A3:AE3"/>
    <mergeCell ref="A4:AE4"/>
    <mergeCell ref="A5:AE5"/>
    <mergeCell ref="A44:S44"/>
    <mergeCell ref="AD8:AD9"/>
    <mergeCell ref="AE8:AE9"/>
    <mergeCell ref="D28:S28"/>
    <mergeCell ref="T28:AA28"/>
    <mergeCell ref="AB28:AE28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G8:G9"/>
    <mergeCell ref="AF6:AF9"/>
    <mergeCell ref="AG6:AG9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D6:S6"/>
    <mergeCell ref="T6:AA6"/>
    <mergeCell ref="X55:Z55"/>
    <mergeCell ref="D55:F55"/>
    <mergeCell ref="H55:J55"/>
    <mergeCell ref="L55:N55"/>
    <mergeCell ref="P55:R55"/>
    <mergeCell ref="T55:V55"/>
  </mergeCells>
  <pageMargins left="0.7" right="0.7" top="0.75" bottom="0.75" header="0.3" footer="0.3"/>
  <pageSetup paperSize="8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</sheetPr>
  <dimension ref="A1:D188"/>
  <sheetViews>
    <sheetView topLeftCell="A10" zoomScaleNormal="100" workbookViewId="0">
      <selection activeCell="G65" sqref="G65"/>
    </sheetView>
  </sheetViews>
  <sheetFormatPr defaultColWidth="10.6640625" defaultRowHeight="13.5" x14ac:dyDescent="0.25"/>
  <cols>
    <col min="1" max="1" width="13.5" style="28" customWidth="1"/>
    <col min="2" max="2" width="46.1640625" style="28" bestFit="1" customWidth="1"/>
    <col min="3" max="3" width="11.83203125" style="28" bestFit="1" customWidth="1"/>
    <col min="4" max="4" width="49" style="28" bestFit="1" customWidth="1"/>
    <col min="5" max="16384" width="10.6640625" style="8"/>
  </cols>
  <sheetData>
    <row r="1" spans="1:4" thickBot="1" x14ac:dyDescent="0.25">
      <c r="A1" s="1262" t="s">
        <v>375</v>
      </c>
      <c r="B1" s="1262"/>
      <c r="C1" s="1262"/>
      <c r="D1" s="1262"/>
    </row>
    <row r="2" spans="1:4" thickBot="1" x14ac:dyDescent="0.25">
      <c r="A2" s="1263" t="s">
        <v>6</v>
      </c>
      <c r="B2" s="1263"/>
      <c r="C2" s="1263"/>
      <c r="D2" s="1263"/>
    </row>
    <row r="3" spans="1:4" thickBot="1" x14ac:dyDescent="0.25">
      <c r="A3" s="1263" t="s">
        <v>0</v>
      </c>
      <c r="B3" s="1263" t="s">
        <v>4</v>
      </c>
      <c r="C3" s="1263" t="s">
        <v>7</v>
      </c>
      <c r="D3" s="1263"/>
    </row>
    <row r="4" spans="1:4" thickBot="1" x14ac:dyDescent="0.25">
      <c r="A4" s="1263"/>
      <c r="B4" s="1263"/>
      <c r="C4" s="946" t="s">
        <v>0</v>
      </c>
      <c r="D4" s="946" t="s">
        <v>8</v>
      </c>
    </row>
    <row r="5" spans="1:4" ht="12.75" x14ac:dyDescent="0.2">
      <c r="A5" s="947" t="s">
        <v>508</v>
      </c>
      <c r="B5" s="948" t="s">
        <v>573</v>
      </c>
      <c r="C5" s="948" t="s">
        <v>506</v>
      </c>
      <c r="D5" s="949" t="s">
        <v>574</v>
      </c>
    </row>
    <row r="6" spans="1:4" ht="12.75" x14ac:dyDescent="0.2">
      <c r="A6" s="941" t="s">
        <v>509</v>
      </c>
      <c r="B6" s="937" t="s">
        <v>575</v>
      </c>
      <c r="C6" s="937" t="s">
        <v>508</v>
      </c>
      <c r="D6" s="942" t="s">
        <v>573</v>
      </c>
    </row>
    <row r="7" spans="1:4" ht="12.75" x14ac:dyDescent="0.2">
      <c r="A7" s="941" t="s">
        <v>510</v>
      </c>
      <c r="B7" s="937" t="s">
        <v>576</v>
      </c>
      <c r="C7" s="937" t="s">
        <v>509</v>
      </c>
      <c r="D7" s="942" t="s">
        <v>575</v>
      </c>
    </row>
    <row r="8" spans="1:4" ht="13.5" customHeight="1" x14ac:dyDescent="0.2">
      <c r="A8" s="950" t="s">
        <v>61</v>
      </c>
      <c r="B8" s="951" t="s">
        <v>62</v>
      </c>
      <c r="C8" s="951" t="s">
        <v>59</v>
      </c>
      <c r="D8" s="952" t="s">
        <v>60</v>
      </c>
    </row>
    <row r="9" spans="1:4" ht="13.5" customHeight="1" x14ac:dyDescent="0.2">
      <c r="A9" s="950" t="s">
        <v>63</v>
      </c>
      <c r="B9" s="951" t="s">
        <v>64</v>
      </c>
      <c r="C9" s="951" t="s">
        <v>61</v>
      </c>
      <c r="D9" s="952" t="s">
        <v>62</v>
      </c>
    </row>
    <row r="10" spans="1:4" ht="13.5" customHeight="1" x14ac:dyDescent="0.2">
      <c r="A10" s="950" t="s">
        <v>65</v>
      </c>
      <c r="B10" s="951" t="s">
        <v>66</v>
      </c>
      <c r="C10" s="951" t="s">
        <v>63</v>
      </c>
      <c r="D10" s="952" t="s">
        <v>64</v>
      </c>
    </row>
    <row r="11" spans="1:4" ht="13.5" customHeight="1" x14ac:dyDescent="0.2">
      <c r="A11" s="950" t="s">
        <v>67</v>
      </c>
      <c r="B11" s="951" t="s">
        <v>68</v>
      </c>
      <c r="C11" s="951" t="s">
        <v>65</v>
      </c>
      <c r="D11" s="952" t="s">
        <v>66</v>
      </c>
    </row>
    <row r="12" spans="1:4" ht="13.5" customHeight="1" x14ac:dyDescent="0.2">
      <c r="A12" s="950" t="s">
        <v>69</v>
      </c>
      <c r="B12" s="951" t="s">
        <v>70</v>
      </c>
      <c r="C12" s="951" t="s">
        <v>67</v>
      </c>
      <c r="D12" s="952" t="s">
        <v>68</v>
      </c>
    </row>
    <row r="13" spans="1:4" ht="12.75" x14ac:dyDescent="0.2">
      <c r="A13" s="947" t="s">
        <v>71</v>
      </c>
      <c r="B13" s="948" t="s">
        <v>577</v>
      </c>
      <c r="C13" s="948" t="s">
        <v>517</v>
      </c>
      <c r="D13" s="949" t="s">
        <v>578</v>
      </c>
    </row>
    <row r="14" spans="1:4" ht="12.75" x14ac:dyDescent="0.2">
      <c r="A14" s="941" t="s">
        <v>72</v>
      </c>
      <c r="B14" s="937" t="s">
        <v>579</v>
      </c>
      <c r="C14" s="937" t="s">
        <v>71</v>
      </c>
      <c r="D14" s="942" t="s">
        <v>577</v>
      </c>
    </row>
    <row r="15" spans="1:4" ht="12.75" x14ac:dyDescent="0.2">
      <c r="A15" s="941" t="s">
        <v>73</v>
      </c>
      <c r="B15" s="937" t="s">
        <v>74</v>
      </c>
      <c r="C15" s="937" t="s">
        <v>72</v>
      </c>
      <c r="D15" s="942" t="s">
        <v>579</v>
      </c>
    </row>
    <row r="16" spans="1:4" ht="12.75" x14ac:dyDescent="0.2">
      <c r="A16" s="947" t="s">
        <v>75</v>
      </c>
      <c r="B16" s="948" t="s">
        <v>76</v>
      </c>
      <c r="C16" s="948" t="s">
        <v>73</v>
      </c>
      <c r="D16" s="949" t="s">
        <v>74</v>
      </c>
    </row>
    <row r="17" spans="1:4" ht="12.75" x14ac:dyDescent="0.2">
      <c r="A17" s="941" t="s">
        <v>25</v>
      </c>
      <c r="B17" s="937" t="s">
        <v>26</v>
      </c>
      <c r="C17" s="937" t="s">
        <v>27</v>
      </c>
      <c r="D17" s="942" t="s">
        <v>28</v>
      </c>
    </row>
    <row r="18" spans="1:4" ht="12.75" x14ac:dyDescent="0.2">
      <c r="A18" s="941" t="s">
        <v>29</v>
      </c>
      <c r="B18" s="937" t="s">
        <v>30</v>
      </c>
      <c r="C18" s="937" t="s">
        <v>25</v>
      </c>
      <c r="D18" s="942" t="s">
        <v>26</v>
      </c>
    </row>
    <row r="19" spans="1:4" ht="13.5" customHeight="1" x14ac:dyDescent="0.2">
      <c r="A19" s="950" t="s">
        <v>31</v>
      </c>
      <c r="B19" s="951" t="s">
        <v>32</v>
      </c>
      <c r="C19" s="951" t="s">
        <v>29</v>
      </c>
      <c r="D19" s="952" t="s">
        <v>30</v>
      </c>
    </row>
    <row r="20" spans="1:4" ht="13.5" customHeight="1" x14ac:dyDescent="0.2">
      <c r="A20" s="950" t="s">
        <v>519</v>
      </c>
      <c r="B20" s="951" t="s">
        <v>580</v>
      </c>
      <c r="C20" s="951" t="s">
        <v>31</v>
      </c>
      <c r="D20" s="952" t="s">
        <v>32</v>
      </c>
    </row>
    <row r="21" spans="1:4" ht="13.5" customHeight="1" x14ac:dyDescent="0.2">
      <c r="A21" s="950" t="s">
        <v>33</v>
      </c>
      <c r="B21" s="951" t="s">
        <v>34</v>
      </c>
      <c r="C21" s="951" t="s">
        <v>35</v>
      </c>
      <c r="D21" s="952" t="s">
        <v>36</v>
      </c>
    </row>
    <row r="22" spans="1:4" ht="12.75" x14ac:dyDescent="0.2">
      <c r="A22" s="947" t="s">
        <v>131</v>
      </c>
      <c r="B22" s="948" t="s">
        <v>41</v>
      </c>
      <c r="C22" s="948" t="s">
        <v>130</v>
      </c>
      <c r="D22" s="949" t="s">
        <v>42</v>
      </c>
    </row>
    <row r="23" spans="1:4" ht="12.75" x14ac:dyDescent="0.2">
      <c r="A23" s="941" t="s">
        <v>43</v>
      </c>
      <c r="B23" s="937" t="s">
        <v>44</v>
      </c>
      <c r="C23" s="937" t="s">
        <v>131</v>
      </c>
      <c r="D23" s="942" t="s">
        <v>42</v>
      </c>
    </row>
    <row r="24" spans="1:4" ht="12.75" x14ac:dyDescent="0.2">
      <c r="A24" s="941" t="s">
        <v>45</v>
      </c>
      <c r="B24" s="937" t="s">
        <v>46</v>
      </c>
      <c r="C24" s="937" t="s">
        <v>43</v>
      </c>
      <c r="D24" s="942" t="s">
        <v>44</v>
      </c>
    </row>
    <row r="25" spans="1:4" ht="12.75" x14ac:dyDescent="0.2">
      <c r="A25" s="947" t="s">
        <v>51</v>
      </c>
      <c r="B25" s="948" t="s">
        <v>77</v>
      </c>
      <c r="C25" s="948" t="s">
        <v>224</v>
      </c>
      <c r="D25" s="949" t="s">
        <v>111</v>
      </c>
    </row>
    <row r="26" spans="1:4" ht="13.5" customHeight="1" x14ac:dyDescent="0.2">
      <c r="A26" s="950" t="s">
        <v>52</v>
      </c>
      <c r="B26" s="951" t="s">
        <v>53</v>
      </c>
      <c r="C26" s="951" t="s">
        <v>51</v>
      </c>
      <c r="D26" s="952" t="s">
        <v>77</v>
      </c>
    </row>
    <row r="27" spans="1:4" ht="13.5" customHeight="1" x14ac:dyDescent="0.2">
      <c r="A27" s="950" t="s">
        <v>248</v>
      </c>
      <c r="B27" s="951" t="s">
        <v>247</v>
      </c>
      <c r="C27" s="951" t="s">
        <v>504</v>
      </c>
      <c r="D27" s="952" t="s">
        <v>471</v>
      </c>
    </row>
    <row r="28" spans="1:4" ht="13.5" customHeight="1" x14ac:dyDescent="0.2">
      <c r="A28" s="950" t="s">
        <v>581</v>
      </c>
      <c r="B28" s="951" t="s">
        <v>433</v>
      </c>
      <c r="C28" s="951" t="s">
        <v>502</v>
      </c>
      <c r="D28" s="952" t="s">
        <v>582</v>
      </c>
    </row>
    <row r="29" spans="1:4" ht="12.75" x14ac:dyDescent="0.2">
      <c r="A29" s="947" t="s">
        <v>583</v>
      </c>
      <c r="B29" s="948" t="s">
        <v>434</v>
      </c>
      <c r="C29" s="948" t="s">
        <v>581</v>
      </c>
      <c r="D29" s="949" t="s">
        <v>433</v>
      </c>
    </row>
    <row r="30" spans="1:4" ht="12.75" x14ac:dyDescent="0.2">
      <c r="A30" s="941" t="s">
        <v>222</v>
      </c>
      <c r="B30" s="937" t="s">
        <v>113</v>
      </c>
      <c r="C30" s="937" t="s">
        <v>502</v>
      </c>
      <c r="D30" s="942" t="s">
        <v>582</v>
      </c>
    </row>
    <row r="31" spans="1:4" ht="12.75" x14ac:dyDescent="0.2">
      <c r="A31" s="941" t="s">
        <v>424</v>
      </c>
      <c r="B31" s="937" t="s">
        <v>423</v>
      </c>
      <c r="C31" s="937" t="s">
        <v>502</v>
      </c>
      <c r="D31" s="942" t="s">
        <v>582</v>
      </c>
    </row>
    <row r="32" spans="1:4" ht="25.5" x14ac:dyDescent="0.2">
      <c r="A32" s="947" t="s">
        <v>223</v>
      </c>
      <c r="B32" s="948" t="s">
        <v>114</v>
      </c>
      <c r="C32" s="937" t="s">
        <v>502</v>
      </c>
      <c r="D32" s="942" t="s">
        <v>582</v>
      </c>
    </row>
    <row r="33" spans="1:4" s="9" customFormat="1" ht="25.5" x14ac:dyDescent="0.2">
      <c r="A33" s="941" t="s">
        <v>527</v>
      </c>
      <c r="B33" s="937" t="s">
        <v>529</v>
      </c>
      <c r="C33" s="937" t="s">
        <v>525</v>
      </c>
      <c r="D33" s="942" t="s">
        <v>526</v>
      </c>
    </row>
    <row r="34" spans="1:4" s="9" customFormat="1" ht="14.25" x14ac:dyDescent="0.2">
      <c r="A34" s="941" t="s">
        <v>534</v>
      </c>
      <c r="B34" s="937" t="s">
        <v>440</v>
      </c>
      <c r="C34" s="937" t="s">
        <v>474</v>
      </c>
      <c r="D34" s="942" t="s">
        <v>535</v>
      </c>
    </row>
    <row r="35" spans="1:4" ht="12.75" x14ac:dyDescent="0.2">
      <c r="A35" s="941" t="s">
        <v>493</v>
      </c>
      <c r="B35" s="937" t="s">
        <v>494</v>
      </c>
      <c r="C35" s="937" t="s">
        <v>474</v>
      </c>
      <c r="D35" s="942" t="s">
        <v>535</v>
      </c>
    </row>
    <row r="36" spans="1:4" s="9" customFormat="1" ht="14.25" x14ac:dyDescent="0.2">
      <c r="A36" s="941" t="s">
        <v>499</v>
      </c>
      <c r="B36" s="937" t="s">
        <v>466</v>
      </c>
      <c r="C36" s="937" t="s">
        <v>474</v>
      </c>
      <c r="D36" s="942" t="s">
        <v>535</v>
      </c>
    </row>
    <row r="37" spans="1:4" s="9" customFormat="1" ht="14.25" x14ac:dyDescent="0.2">
      <c r="A37" s="941" t="s">
        <v>500</v>
      </c>
      <c r="B37" s="937" t="s">
        <v>536</v>
      </c>
      <c r="C37" s="937" t="s">
        <v>499</v>
      </c>
      <c r="D37" s="942" t="s">
        <v>466</v>
      </c>
    </row>
    <row r="38" spans="1:4" s="9" customFormat="1" ht="14.25" x14ac:dyDescent="0.2">
      <c r="A38" s="941" t="s">
        <v>496</v>
      </c>
      <c r="B38" s="937" t="s">
        <v>469</v>
      </c>
      <c r="C38" s="937" t="s">
        <v>493</v>
      </c>
      <c r="D38" s="942" t="s">
        <v>537</v>
      </c>
    </row>
    <row r="39" spans="1:4" s="9" customFormat="1" ht="14.25" x14ac:dyDescent="0.2">
      <c r="A39" s="941" t="s">
        <v>495</v>
      </c>
      <c r="B39" s="937" t="s">
        <v>468</v>
      </c>
      <c r="C39" s="937" t="s">
        <v>496</v>
      </c>
      <c r="D39" s="942" t="s">
        <v>469</v>
      </c>
    </row>
    <row r="40" spans="1:4" s="9" customFormat="1" ht="14.25" x14ac:dyDescent="0.2">
      <c r="A40" s="1264" t="s">
        <v>501</v>
      </c>
      <c r="B40" s="1265" t="s">
        <v>438</v>
      </c>
      <c r="C40" s="937" t="s">
        <v>495</v>
      </c>
      <c r="D40" s="942" t="s">
        <v>468</v>
      </c>
    </row>
    <row r="41" spans="1:4" s="9" customFormat="1" ht="14.25" x14ac:dyDescent="0.2">
      <c r="A41" s="1264"/>
      <c r="B41" s="1265"/>
      <c r="C41" s="937" t="s">
        <v>500</v>
      </c>
      <c r="D41" s="942" t="s">
        <v>536</v>
      </c>
    </row>
    <row r="42" spans="1:4" s="9" customFormat="1" ht="25.5" x14ac:dyDescent="0.2">
      <c r="A42" s="941" t="s">
        <v>538</v>
      </c>
      <c r="B42" s="937" t="s">
        <v>436</v>
      </c>
      <c r="C42" s="937" t="s">
        <v>504</v>
      </c>
      <c r="D42" s="942" t="s">
        <v>471</v>
      </c>
    </row>
    <row r="43" spans="1:4" s="9" customFormat="1" ht="14.25" x14ac:dyDescent="0.2">
      <c r="A43" s="941" t="s">
        <v>54</v>
      </c>
      <c r="B43" s="937" t="s">
        <v>55</v>
      </c>
      <c r="C43" s="937" t="s">
        <v>56</v>
      </c>
      <c r="D43" s="942" t="s">
        <v>539</v>
      </c>
    </row>
    <row r="44" spans="1:4" s="9" customFormat="1" ht="14.25" x14ac:dyDescent="0.2">
      <c r="A44" s="941" t="s">
        <v>147</v>
      </c>
      <c r="B44" s="937" t="s">
        <v>541</v>
      </c>
      <c r="C44" s="937" t="s">
        <v>145</v>
      </c>
      <c r="D44" s="942" t="s">
        <v>540</v>
      </c>
    </row>
    <row r="45" spans="1:4" s="9" customFormat="1" ht="14.25" x14ac:dyDescent="0.2">
      <c r="A45" s="941" t="s">
        <v>149</v>
      </c>
      <c r="B45" s="937" t="s">
        <v>150</v>
      </c>
      <c r="C45" s="937" t="s">
        <v>147</v>
      </c>
      <c r="D45" s="942" t="s">
        <v>541</v>
      </c>
    </row>
    <row r="46" spans="1:4" s="9" customFormat="1" ht="14.25" x14ac:dyDescent="0.2">
      <c r="A46" s="941" t="s">
        <v>230</v>
      </c>
      <c r="B46" s="937" t="s">
        <v>153</v>
      </c>
      <c r="C46" s="937" t="s">
        <v>151</v>
      </c>
      <c r="D46" s="942" t="s">
        <v>542</v>
      </c>
    </row>
    <row r="47" spans="1:4" s="9" customFormat="1" ht="14.25" x14ac:dyDescent="0.2">
      <c r="A47" s="941" t="s">
        <v>231</v>
      </c>
      <c r="B47" s="937" t="s">
        <v>154</v>
      </c>
      <c r="C47" s="937" t="s">
        <v>230</v>
      </c>
      <c r="D47" s="942" t="s">
        <v>153</v>
      </c>
    </row>
    <row r="48" spans="1:4" s="9" customFormat="1" ht="14.25" x14ac:dyDescent="0.2">
      <c r="A48" s="941" t="s">
        <v>249</v>
      </c>
      <c r="B48" s="937" t="s">
        <v>251</v>
      </c>
      <c r="C48" s="937" t="s">
        <v>231</v>
      </c>
      <c r="D48" s="942" t="s">
        <v>154</v>
      </c>
    </row>
    <row r="49" spans="1:4" s="9" customFormat="1" ht="14.25" x14ac:dyDescent="0.2">
      <c r="A49" s="941" t="s">
        <v>250</v>
      </c>
      <c r="B49" s="937" t="s">
        <v>252</v>
      </c>
      <c r="C49" s="937" t="s">
        <v>249</v>
      </c>
      <c r="D49" s="942" t="s">
        <v>251</v>
      </c>
    </row>
    <row r="50" spans="1:4" s="9" customFormat="1" ht="14.25" x14ac:dyDescent="0.2">
      <c r="A50" s="941" t="s">
        <v>163</v>
      </c>
      <c r="B50" s="937" t="s">
        <v>546</v>
      </c>
      <c r="C50" s="937" t="s">
        <v>161</v>
      </c>
      <c r="D50" s="942" t="s">
        <v>545</v>
      </c>
    </row>
    <row r="51" spans="1:4" s="9" customFormat="1" ht="25.5" x14ac:dyDescent="0.2">
      <c r="A51" s="941" t="s">
        <v>452</v>
      </c>
      <c r="B51" s="937" t="s">
        <v>443</v>
      </c>
      <c r="C51" s="937" t="s">
        <v>454</v>
      </c>
      <c r="D51" s="942" t="s">
        <v>453</v>
      </c>
    </row>
    <row r="52" spans="1:4" s="9" customFormat="1" ht="25.5" x14ac:dyDescent="0.2">
      <c r="A52" s="1264" t="s">
        <v>236</v>
      </c>
      <c r="B52" s="1265" t="s">
        <v>165</v>
      </c>
      <c r="C52" s="937" t="s">
        <v>454</v>
      </c>
      <c r="D52" s="942" t="s">
        <v>453</v>
      </c>
    </row>
    <row r="53" spans="1:4" s="9" customFormat="1" ht="14.25" x14ac:dyDescent="0.2">
      <c r="A53" s="1264"/>
      <c r="B53" s="1265"/>
      <c r="C53" s="937" t="s">
        <v>163</v>
      </c>
      <c r="D53" s="942" t="s">
        <v>547</v>
      </c>
    </row>
    <row r="54" spans="1:4" s="9" customFormat="1" ht="25.5" x14ac:dyDescent="0.2">
      <c r="A54" s="941" t="s">
        <v>166</v>
      </c>
      <c r="B54" s="937" t="s">
        <v>167</v>
      </c>
      <c r="C54" s="937" t="s">
        <v>454</v>
      </c>
      <c r="D54" s="942" t="s">
        <v>453</v>
      </c>
    </row>
    <row r="55" spans="1:4" s="9" customFormat="1" ht="25.5" x14ac:dyDescent="0.2">
      <c r="A55" s="1264" t="s">
        <v>548</v>
      </c>
      <c r="B55" s="1265" t="s">
        <v>432</v>
      </c>
      <c r="C55" s="937" t="s">
        <v>454</v>
      </c>
      <c r="D55" s="942" t="s">
        <v>453</v>
      </c>
    </row>
    <row r="56" spans="1:4" s="9" customFormat="1" ht="14.25" x14ac:dyDescent="0.2">
      <c r="A56" s="1264"/>
      <c r="B56" s="1265"/>
      <c r="C56" s="937" t="s">
        <v>166</v>
      </c>
      <c r="D56" s="942" t="s">
        <v>167</v>
      </c>
    </row>
    <row r="57" spans="1:4" s="9" customFormat="1" ht="14.25" x14ac:dyDescent="0.2">
      <c r="A57" s="941" t="s">
        <v>174</v>
      </c>
      <c r="B57" s="937" t="s">
        <v>175</v>
      </c>
      <c r="C57" s="937" t="s">
        <v>85</v>
      </c>
      <c r="D57" s="942" t="s">
        <v>86</v>
      </c>
    </row>
    <row r="58" spans="1:4" s="9" customFormat="1" ht="14.25" x14ac:dyDescent="0.2">
      <c r="A58" s="941" t="s">
        <v>176</v>
      </c>
      <c r="B58" s="937" t="s">
        <v>177</v>
      </c>
      <c r="C58" s="937" t="s">
        <v>174</v>
      </c>
      <c r="D58" s="942" t="s">
        <v>175</v>
      </c>
    </row>
    <row r="59" spans="1:4" s="9" customFormat="1" ht="14.25" x14ac:dyDescent="0.2">
      <c r="A59" s="941" t="s">
        <v>178</v>
      </c>
      <c r="B59" s="937" t="s">
        <v>551</v>
      </c>
      <c r="C59" s="937" t="s">
        <v>176</v>
      </c>
      <c r="D59" s="942" t="s">
        <v>177</v>
      </c>
    </row>
    <row r="60" spans="1:4" s="9" customFormat="1" ht="14.25" x14ac:dyDescent="0.2">
      <c r="A60" s="941" t="s">
        <v>552</v>
      </c>
      <c r="B60" s="937" t="s">
        <v>428</v>
      </c>
      <c r="C60" s="937" t="s">
        <v>178</v>
      </c>
      <c r="D60" s="942" t="s">
        <v>551</v>
      </c>
    </row>
    <row r="61" spans="1:4" ht="12.75" x14ac:dyDescent="0.2">
      <c r="A61" s="941" t="s">
        <v>553</v>
      </c>
      <c r="B61" s="937" t="s">
        <v>554</v>
      </c>
      <c r="C61" s="937" t="s">
        <v>552</v>
      </c>
      <c r="D61" s="942" t="s">
        <v>428</v>
      </c>
    </row>
    <row r="62" spans="1:4" ht="12.75" x14ac:dyDescent="0.2">
      <c r="A62" s="941" t="s">
        <v>182</v>
      </c>
      <c r="B62" s="937" t="s">
        <v>183</v>
      </c>
      <c r="C62" s="937" t="s">
        <v>180</v>
      </c>
      <c r="D62" s="942" t="s">
        <v>181</v>
      </c>
    </row>
    <row r="63" spans="1:4" thickBot="1" x14ac:dyDescent="0.25">
      <c r="A63" s="943" t="s">
        <v>556</v>
      </c>
      <c r="B63" s="944" t="s">
        <v>431</v>
      </c>
      <c r="C63" s="944" t="s">
        <v>182</v>
      </c>
      <c r="D63" s="945" t="s">
        <v>183</v>
      </c>
    </row>
    <row r="64" spans="1:4" s="938" customFormat="1" ht="12.75" x14ac:dyDescent="0.2">
      <c r="A64" s="936"/>
      <c r="B64" s="936"/>
      <c r="C64" s="936"/>
      <c r="D64" s="936"/>
    </row>
    <row r="65" spans="1:4" s="938" customFormat="1" ht="12.75" x14ac:dyDescent="0.2">
      <c r="A65" s="936"/>
      <c r="B65" s="936"/>
      <c r="C65" s="936"/>
      <c r="D65" s="936"/>
    </row>
    <row r="66" spans="1:4" s="938" customFormat="1" ht="12.75" x14ac:dyDescent="0.2">
      <c r="A66" s="936"/>
      <c r="B66" s="936"/>
      <c r="C66" s="936"/>
      <c r="D66" s="936"/>
    </row>
    <row r="67" spans="1:4" s="938" customFormat="1" ht="12.75" x14ac:dyDescent="0.2">
      <c r="A67" s="936"/>
      <c r="B67" s="936"/>
      <c r="C67" s="936"/>
      <c r="D67" s="936"/>
    </row>
    <row r="68" spans="1:4" s="938" customFormat="1" ht="12.75" x14ac:dyDescent="0.2">
      <c r="A68" s="936"/>
      <c r="B68" s="936"/>
      <c r="C68" s="936"/>
      <c r="D68" s="936"/>
    </row>
    <row r="69" spans="1:4" s="938" customFormat="1" ht="12.75" x14ac:dyDescent="0.2">
      <c r="A69" s="936"/>
      <c r="B69" s="936"/>
      <c r="C69" s="936"/>
      <c r="D69" s="936"/>
    </row>
    <row r="70" spans="1:4" s="938" customFormat="1" ht="12.75" x14ac:dyDescent="0.2">
      <c r="A70" s="935"/>
      <c r="B70" s="935"/>
      <c r="C70" s="935"/>
      <c r="D70" s="935"/>
    </row>
    <row r="71" spans="1:4" s="938" customFormat="1" ht="12.75" x14ac:dyDescent="0.2">
      <c r="A71" s="935"/>
      <c r="B71" s="935"/>
      <c r="C71" s="935"/>
      <c r="D71" s="935"/>
    </row>
    <row r="72" spans="1:4" s="938" customFormat="1" ht="12.75" x14ac:dyDescent="0.2">
      <c r="A72" s="935"/>
      <c r="B72" s="935"/>
      <c r="C72" s="935"/>
      <c r="D72" s="935"/>
    </row>
    <row r="73" spans="1:4" s="938" customFormat="1" ht="12.75" x14ac:dyDescent="0.2">
      <c r="A73" s="935"/>
      <c r="B73" s="935"/>
      <c r="C73" s="935"/>
      <c r="D73" s="935"/>
    </row>
    <row r="74" spans="1:4" s="938" customFormat="1" ht="12.75" x14ac:dyDescent="0.2">
      <c r="A74" s="935"/>
      <c r="B74" s="935"/>
      <c r="C74" s="935"/>
      <c r="D74" s="935"/>
    </row>
    <row r="75" spans="1:4" s="938" customFormat="1" ht="12.75" x14ac:dyDescent="0.2">
      <c r="A75" s="935"/>
      <c r="B75" s="935"/>
      <c r="C75" s="935"/>
      <c r="D75" s="935"/>
    </row>
    <row r="76" spans="1:4" s="938" customFormat="1" ht="12.75" x14ac:dyDescent="0.2">
      <c r="A76" s="935"/>
      <c r="B76" s="935"/>
      <c r="C76" s="935"/>
      <c r="D76" s="935"/>
    </row>
    <row r="77" spans="1:4" s="938" customFormat="1" ht="12.75" x14ac:dyDescent="0.2">
      <c r="A77" s="935"/>
      <c r="B77" s="935"/>
      <c r="C77" s="935"/>
      <c r="D77" s="935"/>
    </row>
    <row r="78" spans="1:4" s="938" customFormat="1" ht="12.75" x14ac:dyDescent="0.2">
      <c r="A78" s="935"/>
      <c r="B78" s="935"/>
      <c r="C78" s="935"/>
      <c r="D78" s="935"/>
    </row>
    <row r="79" spans="1:4" s="938" customFormat="1" ht="12.75" x14ac:dyDescent="0.2">
      <c r="A79" s="935"/>
      <c r="B79" s="935"/>
      <c r="C79" s="935"/>
      <c r="D79" s="935"/>
    </row>
    <row r="80" spans="1:4" s="938" customFormat="1" ht="12.75" x14ac:dyDescent="0.2">
      <c r="A80" s="935"/>
      <c r="B80" s="935"/>
      <c r="C80" s="935"/>
      <c r="D80" s="935"/>
    </row>
    <row r="81" spans="1:4" s="938" customFormat="1" ht="12.75" x14ac:dyDescent="0.2">
      <c r="A81" s="935"/>
      <c r="B81" s="935"/>
      <c r="C81" s="935"/>
      <c r="D81" s="935"/>
    </row>
    <row r="82" spans="1:4" s="938" customFormat="1" ht="12.75" x14ac:dyDescent="0.2">
      <c r="A82" s="935"/>
      <c r="B82" s="935"/>
      <c r="C82" s="935"/>
      <c r="D82" s="935"/>
    </row>
    <row r="83" spans="1:4" s="938" customFormat="1" ht="12.75" x14ac:dyDescent="0.2">
      <c r="A83" s="935"/>
      <c r="B83" s="935"/>
      <c r="C83" s="935"/>
      <c r="D83" s="935"/>
    </row>
    <row r="84" spans="1:4" s="938" customFormat="1" ht="12.75" x14ac:dyDescent="0.2">
      <c r="A84" s="935"/>
      <c r="B84" s="935"/>
      <c r="C84" s="935"/>
      <c r="D84" s="935"/>
    </row>
    <row r="85" spans="1:4" s="938" customFormat="1" ht="12.75" x14ac:dyDescent="0.2">
      <c r="A85" s="935"/>
      <c r="B85" s="935"/>
      <c r="C85" s="935"/>
      <c r="D85" s="935"/>
    </row>
    <row r="86" spans="1:4" s="938" customFormat="1" ht="12.75" x14ac:dyDescent="0.2">
      <c r="A86" s="935"/>
      <c r="B86" s="935"/>
      <c r="C86" s="935"/>
      <c r="D86" s="935"/>
    </row>
    <row r="87" spans="1:4" s="938" customFormat="1" ht="12.75" x14ac:dyDescent="0.2">
      <c r="A87" s="935"/>
      <c r="B87" s="935"/>
      <c r="C87" s="935"/>
      <c r="D87" s="935"/>
    </row>
    <row r="88" spans="1:4" s="938" customFormat="1" ht="12.75" x14ac:dyDescent="0.2">
      <c r="A88" s="935"/>
      <c r="B88" s="935"/>
      <c r="C88" s="935"/>
      <c r="D88" s="935"/>
    </row>
    <row r="89" spans="1:4" s="938" customFormat="1" ht="12.75" x14ac:dyDescent="0.2">
      <c r="A89" s="935"/>
      <c r="B89" s="935"/>
      <c r="C89" s="935"/>
      <c r="D89" s="935"/>
    </row>
    <row r="90" spans="1:4" s="938" customFormat="1" ht="12.75" x14ac:dyDescent="0.2">
      <c r="A90" s="935"/>
      <c r="B90" s="935"/>
      <c r="C90" s="935"/>
      <c r="D90" s="935"/>
    </row>
    <row r="91" spans="1:4" s="938" customFormat="1" ht="12.75" x14ac:dyDescent="0.2">
      <c r="A91" s="935"/>
      <c r="B91" s="935"/>
      <c r="C91" s="935"/>
      <c r="D91" s="935"/>
    </row>
    <row r="92" spans="1:4" s="938" customFormat="1" ht="12.75" x14ac:dyDescent="0.2">
      <c r="A92" s="935"/>
      <c r="B92" s="935"/>
      <c r="C92" s="935"/>
      <c r="D92" s="935"/>
    </row>
    <row r="93" spans="1:4" s="938" customFormat="1" ht="12.75" x14ac:dyDescent="0.2">
      <c r="A93" s="935"/>
      <c r="B93" s="935"/>
      <c r="C93" s="935"/>
      <c r="D93" s="935"/>
    </row>
    <row r="94" spans="1:4" s="938" customFormat="1" ht="12.75" x14ac:dyDescent="0.2">
      <c r="A94" s="935"/>
      <c r="B94" s="935"/>
      <c r="C94" s="935"/>
      <c r="D94" s="935"/>
    </row>
    <row r="95" spans="1:4" s="938" customFormat="1" ht="12.75" x14ac:dyDescent="0.2">
      <c r="A95" s="935"/>
      <c r="B95" s="935"/>
      <c r="C95" s="935"/>
      <c r="D95" s="935"/>
    </row>
    <row r="96" spans="1:4" s="938" customFormat="1" ht="12.75" x14ac:dyDescent="0.2">
      <c r="A96" s="935"/>
      <c r="B96" s="935"/>
      <c r="C96" s="935"/>
      <c r="D96" s="935"/>
    </row>
    <row r="97" spans="1:4" s="938" customFormat="1" ht="12.75" x14ac:dyDescent="0.2">
      <c r="A97" s="935"/>
      <c r="B97" s="935"/>
      <c r="C97" s="935"/>
      <c r="D97" s="935"/>
    </row>
    <row r="98" spans="1:4" s="938" customFormat="1" ht="12.75" x14ac:dyDescent="0.2">
      <c r="A98" s="935"/>
      <c r="B98" s="935"/>
      <c r="C98" s="935"/>
      <c r="D98" s="935"/>
    </row>
    <row r="99" spans="1:4" s="938" customFormat="1" ht="12.75" x14ac:dyDescent="0.2">
      <c r="A99" s="935"/>
      <c r="B99" s="935"/>
      <c r="C99" s="935"/>
      <c r="D99" s="935"/>
    </row>
    <row r="100" spans="1:4" s="938" customFormat="1" ht="12.75" x14ac:dyDescent="0.2">
      <c r="A100" s="935"/>
      <c r="B100" s="935"/>
      <c r="C100" s="935"/>
      <c r="D100" s="935"/>
    </row>
    <row r="101" spans="1:4" s="938" customFormat="1" ht="12.75" x14ac:dyDescent="0.2">
      <c r="A101" s="935"/>
      <c r="B101" s="935"/>
      <c r="C101" s="935"/>
      <c r="D101" s="935"/>
    </row>
    <row r="102" spans="1:4" s="938" customFormat="1" ht="12.75" x14ac:dyDescent="0.2">
      <c r="A102" s="935"/>
      <c r="B102" s="935"/>
      <c r="C102" s="935"/>
      <c r="D102" s="935"/>
    </row>
    <row r="103" spans="1:4" s="938" customFormat="1" ht="12.75" x14ac:dyDescent="0.2">
      <c r="A103" s="935"/>
      <c r="B103" s="935"/>
      <c r="C103" s="935"/>
      <c r="D103" s="935"/>
    </row>
    <row r="104" spans="1:4" s="938" customFormat="1" ht="12.75" x14ac:dyDescent="0.2">
      <c r="A104" s="935"/>
      <c r="B104" s="935"/>
      <c r="C104" s="935"/>
      <c r="D104" s="935"/>
    </row>
    <row r="105" spans="1:4" s="938" customFormat="1" ht="12.75" x14ac:dyDescent="0.2">
      <c r="A105" s="935"/>
      <c r="B105" s="935"/>
      <c r="C105" s="935"/>
      <c r="D105" s="935"/>
    </row>
    <row r="106" spans="1:4" s="938" customFormat="1" ht="12.75" x14ac:dyDescent="0.2">
      <c r="A106" s="935"/>
      <c r="B106" s="935"/>
      <c r="C106" s="935"/>
      <c r="D106" s="935"/>
    </row>
    <row r="107" spans="1:4" s="938" customFormat="1" ht="12.75" x14ac:dyDescent="0.2">
      <c r="A107" s="935"/>
      <c r="B107" s="935"/>
      <c r="C107" s="935"/>
      <c r="D107" s="935"/>
    </row>
    <row r="108" spans="1:4" s="938" customFormat="1" ht="12.75" x14ac:dyDescent="0.2">
      <c r="A108" s="935"/>
      <c r="B108" s="935"/>
      <c r="C108" s="935"/>
      <c r="D108" s="935"/>
    </row>
    <row r="109" spans="1:4" s="938" customFormat="1" ht="12.75" x14ac:dyDescent="0.2">
      <c r="A109" s="935"/>
      <c r="B109" s="935"/>
      <c r="C109" s="935"/>
      <c r="D109" s="935"/>
    </row>
    <row r="110" spans="1:4" s="938" customFormat="1" ht="12.75" x14ac:dyDescent="0.2">
      <c r="A110" s="935"/>
      <c r="B110" s="935"/>
      <c r="C110" s="935"/>
      <c r="D110" s="935"/>
    </row>
    <row r="111" spans="1:4" s="938" customFormat="1" ht="12.75" x14ac:dyDescent="0.2">
      <c r="A111" s="935"/>
      <c r="B111" s="935"/>
      <c r="C111" s="935"/>
      <c r="D111" s="935"/>
    </row>
    <row r="112" spans="1:4" s="938" customFormat="1" ht="12.75" x14ac:dyDescent="0.2">
      <c r="A112" s="935"/>
      <c r="B112" s="935"/>
      <c r="C112" s="935"/>
      <c r="D112" s="935"/>
    </row>
    <row r="113" spans="1:4" s="938" customFormat="1" ht="12.75" x14ac:dyDescent="0.2">
      <c r="A113" s="935"/>
      <c r="B113" s="935"/>
      <c r="C113" s="935"/>
      <c r="D113" s="935"/>
    </row>
    <row r="114" spans="1:4" s="938" customFormat="1" ht="12.75" x14ac:dyDescent="0.2">
      <c r="A114" s="935"/>
      <c r="B114" s="935"/>
      <c r="C114" s="935"/>
      <c r="D114" s="935"/>
    </row>
    <row r="115" spans="1:4" s="938" customFormat="1" ht="12.75" x14ac:dyDescent="0.2">
      <c r="A115" s="935"/>
      <c r="B115" s="935"/>
      <c r="C115" s="935"/>
      <c r="D115" s="935"/>
    </row>
    <row r="116" spans="1:4" s="938" customFormat="1" ht="12.75" x14ac:dyDescent="0.2">
      <c r="A116" s="935"/>
      <c r="B116" s="935"/>
      <c r="C116" s="935"/>
      <c r="D116" s="935"/>
    </row>
    <row r="117" spans="1:4" s="938" customFormat="1" ht="12.75" x14ac:dyDescent="0.2">
      <c r="A117" s="935"/>
      <c r="B117" s="935"/>
      <c r="C117" s="935"/>
      <c r="D117" s="935"/>
    </row>
    <row r="118" spans="1:4" s="938" customFormat="1" ht="12.75" x14ac:dyDescent="0.2">
      <c r="A118" s="935"/>
      <c r="B118" s="935"/>
      <c r="C118" s="935"/>
      <c r="D118" s="935"/>
    </row>
    <row r="119" spans="1:4" s="938" customFormat="1" ht="12.75" x14ac:dyDescent="0.2">
      <c r="A119" s="935"/>
      <c r="B119" s="935"/>
      <c r="C119" s="935"/>
      <c r="D119" s="935"/>
    </row>
    <row r="120" spans="1:4" s="938" customFormat="1" ht="12.75" x14ac:dyDescent="0.2">
      <c r="A120" s="935"/>
      <c r="B120" s="935"/>
      <c r="C120" s="935"/>
      <c r="D120" s="935"/>
    </row>
    <row r="121" spans="1:4" s="938" customFormat="1" ht="12.75" x14ac:dyDescent="0.2">
      <c r="A121" s="935"/>
      <c r="B121" s="935"/>
      <c r="C121" s="935"/>
      <c r="D121" s="935"/>
    </row>
    <row r="122" spans="1:4" s="938" customFormat="1" ht="12.75" x14ac:dyDescent="0.2">
      <c r="A122" s="935"/>
      <c r="B122" s="935"/>
      <c r="C122" s="935"/>
      <c r="D122" s="935"/>
    </row>
    <row r="123" spans="1:4" s="938" customFormat="1" ht="12.75" x14ac:dyDescent="0.2">
      <c r="A123" s="935"/>
      <c r="B123" s="935"/>
      <c r="C123" s="935"/>
      <c r="D123" s="935"/>
    </row>
    <row r="124" spans="1:4" s="938" customFormat="1" ht="12.75" x14ac:dyDescent="0.2">
      <c r="A124" s="1261"/>
      <c r="B124" s="1261"/>
      <c r="C124" s="935"/>
      <c r="D124" s="935"/>
    </row>
    <row r="125" spans="1:4" s="938" customFormat="1" ht="12.75" x14ac:dyDescent="0.2">
      <c r="A125" s="1261"/>
      <c r="B125" s="1261"/>
      <c r="C125" s="935"/>
      <c r="D125" s="935"/>
    </row>
    <row r="126" spans="1:4" s="938" customFormat="1" ht="12.75" x14ac:dyDescent="0.2">
      <c r="A126" s="935"/>
      <c r="B126" s="935"/>
      <c r="C126" s="935"/>
      <c r="D126" s="935"/>
    </row>
    <row r="127" spans="1:4" s="938" customFormat="1" ht="12.75" x14ac:dyDescent="0.2">
      <c r="A127" s="935"/>
      <c r="B127" s="935"/>
      <c r="C127" s="935"/>
      <c r="D127" s="935"/>
    </row>
    <row r="128" spans="1:4" s="938" customFormat="1" ht="12.75" x14ac:dyDescent="0.2">
      <c r="A128" s="1261"/>
      <c r="B128" s="1261"/>
      <c r="C128" s="935"/>
      <c r="D128" s="935"/>
    </row>
    <row r="129" spans="1:4" s="938" customFormat="1" ht="12.75" x14ac:dyDescent="0.2">
      <c r="A129" s="1261"/>
      <c r="B129" s="1261"/>
      <c r="C129" s="935"/>
      <c r="D129" s="935"/>
    </row>
    <row r="130" spans="1:4" s="938" customFormat="1" ht="12.75" x14ac:dyDescent="0.2">
      <c r="A130" s="1261"/>
      <c r="B130" s="1261"/>
      <c r="C130" s="935"/>
      <c r="D130" s="935"/>
    </row>
    <row r="131" spans="1:4" s="938" customFormat="1" ht="12.75" x14ac:dyDescent="0.2">
      <c r="A131" s="935"/>
      <c r="B131" s="935"/>
      <c r="C131" s="935"/>
      <c r="D131" s="935"/>
    </row>
    <row r="132" spans="1:4" s="938" customFormat="1" ht="12.75" x14ac:dyDescent="0.2">
      <c r="A132" s="935"/>
      <c r="B132" s="935"/>
      <c r="C132" s="935"/>
      <c r="D132" s="935"/>
    </row>
    <row r="133" spans="1:4" s="938" customFormat="1" ht="12.75" x14ac:dyDescent="0.2">
      <c r="A133" s="935"/>
      <c r="B133" s="935"/>
      <c r="C133" s="935"/>
      <c r="D133" s="935"/>
    </row>
    <row r="134" spans="1:4" s="938" customFormat="1" ht="12.75" x14ac:dyDescent="0.2">
      <c r="A134" s="935"/>
      <c r="B134" s="935"/>
      <c r="C134" s="935"/>
      <c r="D134" s="935"/>
    </row>
    <row r="135" spans="1:4" s="938" customFormat="1" ht="12.75" x14ac:dyDescent="0.2">
      <c r="A135" s="935"/>
      <c r="B135" s="935"/>
      <c r="C135" s="935"/>
      <c r="D135" s="935"/>
    </row>
    <row r="136" spans="1:4" s="938" customFormat="1" ht="12.75" x14ac:dyDescent="0.2">
      <c r="A136" s="935"/>
      <c r="B136" s="935"/>
      <c r="C136" s="935"/>
      <c r="D136" s="935"/>
    </row>
    <row r="137" spans="1:4" s="938" customFormat="1" ht="12.75" x14ac:dyDescent="0.2">
      <c r="A137" s="935"/>
      <c r="B137" s="935"/>
      <c r="C137" s="935"/>
      <c r="D137" s="935"/>
    </row>
    <row r="138" spans="1:4" s="938" customFormat="1" ht="12.75" x14ac:dyDescent="0.2">
      <c r="A138" s="935"/>
      <c r="B138" s="935"/>
      <c r="C138" s="935"/>
      <c r="D138" s="935"/>
    </row>
    <row r="139" spans="1:4" s="938" customFormat="1" ht="12.75" x14ac:dyDescent="0.2">
      <c r="A139" s="935"/>
      <c r="B139" s="935"/>
      <c r="C139" s="935"/>
      <c r="D139" s="935"/>
    </row>
    <row r="140" spans="1:4" s="938" customFormat="1" ht="12.75" x14ac:dyDescent="0.2">
      <c r="A140" s="935"/>
      <c r="B140" s="935"/>
      <c r="C140" s="935"/>
      <c r="D140" s="935"/>
    </row>
    <row r="141" spans="1:4" s="938" customFormat="1" ht="12.75" x14ac:dyDescent="0.2">
      <c r="A141" s="935"/>
      <c r="B141" s="935"/>
      <c r="C141" s="935"/>
      <c r="D141" s="935"/>
    </row>
    <row r="142" spans="1:4" s="938" customFormat="1" ht="12.75" x14ac:dyDescent="0.2">
      <c r="A142" s="935"/>
      <c r="B142" s="935"/>
      <c r="C142" s="935"/>
      <c r="D142" s="935"/>
    </row>
    <row r="143" spans="1:4" s="938" customFormat="1" ht="12.75" x14ac:dyDescent="0.2">
      <c r="A143" s="1261"/>
      <c r="B143" s="1261"/>
      <c r="C143" s="935"/>
      <c r="D143" s="935"/>
    </row>
    <row r="144" spans="1:4" s="938" customFormat="1" ht="12.75" x14ac:dyDescent="0.2">
      <c r="A144" s="1261"/>
      <c r="B144" s="1261"/>
      <c r="C144" s="935"/>
      <c r="D144" s="935"/>
    </row>
    <row r="145" spans="1:4" s="938" customFormat="1" ht="12.75" x14ac:dyDescent="0.2">
      <c r="A145" s="935"/>
      <c r="B145" s="935"/>
      <c r="C145" s="935"/>
      <c r="D145" s="935"/>
    </row>
    <row r="146" spans="1:4" s="938" customFormat="1" ht="12.75" x14ac:dyDescent="0.2">
      <c r="A146" s="935"/>
      <c r="B146" s="935"/>
      <c r="C146" s="935"/>
      <c r="D146" s="939"/>
    </row>
    <row r="147" spans="1:4" s="938" customFormat="1" ht="12.75" x14ac:dyDescent="0.2">
      <c r="A147" s="935"/>
      <c r="B147" s="935"/>
      <c r="C147" s="935"/>
      <c r="D147" s="939"/>
    </row>
    <row r="148" spans="1:4" s="938" customFormat="1" ht="12.75" x14ac:dyDescent="0.2">
      <c r="A148" s="935"/>
      <c r="B148" s="935"/>
      <c r="C148" s="935"/>
      <c r="D148" s="935"/>
    </row>
    <row r="149" spans="1:4" s="938" customFormat="1" ht="12.75" x14ac:dyDescent="0.2">
      <c r="A149" s="935"/>
      <c r="B149" s="935"/>
      <c r="C149" s="935"/>
      <c r="D149" s="935"/>
    </row>
    <row r="150" spans="1:4" s="938" customFormat="1" ht="12.75" x14ac:dyDescent="0.2">
      <c r="A150" s="935"/>
      <c r="B150" s="935"/>
      <c r="C150" s="935"/>
      <c r="D150" s="935"/>
    </row>
    <row r="151" spans="1:4" s="938" customFormat="1" ht="12.75" x14ac:dyDescent="0.2">
      <c r="A151" s="935"/>
      <c r="B151" s="935"/>
      <c r="C151" s="935"/>
      <c r="D151" s="935"/>
    </row>
    <row r="152" spans="1:4" s="938" customFormat="1" ht="12.75" x14ac:dyDescent="0.2">
      <c r="A152" s="935"/>
      <c r="B152" s="935"/>
      <c r="C152" s="935"/>
      <c r="D152" s="935"/>
    </row>
    <row r="153" spans="1:4" s="938" customFormat="1" ht="12.75" x14ac:dyDescent="0.2">
      <c r="A153" s="935"/>
      <c r="B153" s="935"/>
      <c r="C153" s="935"/>
      <c r="D153" s="935"/>
    </row>
    <row r="154" spans="1:4" s="938" customFormat="1" ht="12.75" x14ac:dyDescent="0.2">
      <c r="A154" s="935"/>
      <c r="B154" s="935"/>
      <c r="C154" s="935"/>
      <c r="D154" s="935"/>
    </row>
    <row r="155" spans="1:4" s="938" customFormat="1" ht="12.75" x14ac:dyDescent="0.2">
      <c r="A155" s="935"/>
      <c r="B155" s="935"/>
      <c r="C155" s="935"/>
      <c r="D155" s="935"/>
    </row>
    <row r="156" spans="1:4" s="938" customFormat="1" ht="12.75" x14ac:dyDescent="0.2">
      <c r="A156" s="935"/>
      <c r="B156" s="935"/>
      <c r="C156" s="935"/>
      <c r="D156" s="935"/>
    </row>
    <row r="157" spans="1:4" s="938" customFormat="1" ht="12.75" x14ac:dyDescent="0.2">
      <c r="A157" s="935"/>
      <c r="B157" s="935"/>
      <c r="C157" s="935"/>
      <c r="D157" s="935"/>
    </row>
    <row r="158" spans="1:4" s="938" customFormat="1" ht="12.75" x14ac:dyDescent="0.2">
      <c r="A158" s="1261"/>
      <c r="B158" s="1261"/>
      <c r="C158" s="935"/>
      <c r="D158" s="935"/>
    </row>
    <row r="159" spans="1:4" s="938" customFormat="1" ht="12.75" x14ac:dyDescent="0.2">
      <c r="A159" s="1261"/>
      <c r="B159" s="1261"/>
      <c r="C159" s="935"/>
      <c r="D159" s="935"/>
    </row>
    <row r="160" spans="1:4" s="938" customFormat="1" ht="12.75" x14ac:dyDescent="0.2">
      <c r="A160" s="935"/>
      <c r="B160" s="935"/>
      <c r="C160" s="935"/>
      <c r="D160" s="935"/>
    </row>
    <row r="161" spans="1:4" s="938" customFormat="1" ht="12.75" x14ac:dyDescent="0.2">
      <c r="A161" s="935"/>
      <c r="B161" s="935"/>
      <c r="C161" s="935"/>
      <c r="D161" s="935"/>
    </row>
    <row r="162" spans="1:4" s="938" customFormat="1" ht="12.75" x14ac:dyDescent="0.2">
      <c r="A162" s="935"/>
      <c r="B162" s="935"/>
      <c r="C162" s="935"/>
      <c r="D162" s="935"/>
    </row>
    <row r="163" spans="1:4" s="938" customFormat="1" ht="12.75" x14ac:dyDescent="0.2">
      <c r="A163" s="935"/>
      <c r="B163" s="935"/>
      <c r="C163" s="935"/>
      <c r="D163" s="935"/>
    </row>
    <row r="164" spans="1:4" s="938" customFormat="1" ht="12.75" x14ac:dyDescent="0.2">
      <c r="A164" s="935"/>
      <c r="B164" s="935"/>
      <c r="C164" s="935"/>
      <c r="D164" s="935"/>
    </row>
    <row r="165" spans="1:4" s="938" customFormat="1" ht="12.75" x14ac:dyDescent="0.2">
      <c r="A165" s="935"/>
      <c r="B165" s="935"/>
      <c r="C165" s="935"/>
      <c r="D165" s="935"/>
    </row>
    <row r="166" spans="1:4" s="938" customFormat="1" ht="12.75" x14ac:dyDescent="0.2">
      <c r="A166" s="935"/>
      <c r="B166" s="935"/>
      <c r="C166" s="935"/>
      <c r="D166" s="935"/>
    </row>
    <row r="167" spans="1:4" s="938" customFormat="1" ht="12.75" x14ac:dyDescent="0.2">
      <c r="A167" s="935"/>
      <c r="B167" s="935"/>
      <c r="C167" s="935"/>
      <c r="D167" s="935"/>
    </row>
    <row r="168" spans="1:4" s="938" customFormat="1" ht="12.75" x14ac:dyDescent="0.2">
      <c r="A168" s="935"/>
      <c r="B168" s="935"/>
      <c r="C168" s="935"/>
      <c r="D168" s="935"/>
    </row>
    <row r="169" spans="1:4" s="938" customFormat="1" ht="12.75" x14ac:dyDescent="0.2">
      <c r="A169" s="935"/>
      <c r="B169" s="935"/>
      <c r="C169" s="935"/>
      <c r="D169" s="935"/>
    </row>
    <row r="170" spans="1:4" s="938" customFormat="1" ht="12.75" x14ac:dyDescent="0.2">
      <c r="A170" s="935"/>
      <c r="B170" s="935"/>
      <c r="C170" s="935"/>
      <c r="D170" s="935"/>
    </row>
    <row r="171" spans="1:4" s="938" customFormat="1" ht="12.75" x14ac:dyDescent="0.2">
      <c r="A171" s="935"/>
      <c r="B171" s="935"/>
      <c r="C171" s="935"/>
      <c r="D171" s="935"/>
    </row>
    <row r="172" spans="1:4" s="938" customFormat="1" ht="12.75" x14ac:dyDescent="0.2">
      <c r="A172" s="935"/>
      <c r="B172" s="935"/>
      <c r="C172" s="935"/>
      <c r="D172" s="935"/>
    </row>
    <row r="173" spans="1:4" s="938" customFormat="1" ht="12.75" x14ac:dyDescent="0.2">
      <c r="A173" s="935"/>
      <c r="B173" s="935"/>
      <c r="C173" s="935"/>
      <c r="D173" s="935"/>
    </row>
    <row r="174" spans="1:4" s="938" customFormat="1" ht="12.75" x14ac:dyDescent="0.2">
      <c r="A174" s="935"/>
      <c r="B174" s="935"/>
      <c r="C174" s="935"/>
      <c r="D174" s="935"/>
    </row>
    <row r="175" spans="1:4" s="938" customFormat="1" ht="12.75" x14ac:dyDescent="0.2">
      <c r="A175" s="935"/>
      <c r="B175" s="935"/>
      <c r="C175" s="935"/>
      <c r="D175" s="935"/>
    </row>
    <row r="176" spans="1:4" s="938" customFormat="1" ht="12.75" x14ac:dyDescent="0.2">
      <c r="A176" s="935"/>
      <c r="B176" s="935"/>
      <c r="C176" s="935"/>
      <c r="D176" s="935"/>
    </row>
    <row r="177" spans="1:4" s="938" customFormat="1" ht="12.75" x14ac:dyDescent="0.2">
      <c r="A177" s="935"/>
      <c r="B177" s="935"/>
      <c r="C177" s="935"/>
      <c r="D177" s="935"/>
    </row>
    <row r="178" spans="1:4" s="938" customFormat="1" ht="12.75" x14ac:dyDescent="0.2">
      <c r="A178" s="935"/>
      <c r="B178" s="935"/>
      <c r="C178" s="935"/>
      <c r="D178" s="935"/>
    </row>
    <row r="179" spans="1:4" s="938" customFormat="1" ht="12.75" x14ac:dyDescent="0.2">
      <c r="A179" s="935"/>
      <c r="B179" s="935"/>
      <c r="C179" s="935"/>
      <c r="D179" s="935"/>
    </row>
    <row r="180" spans="1:4" s="938" customFormat="1" ht="12.75" x14ac:dyDescent="0.2">
      <c r="A180" s="935"/>
      <c r="B180" s="935"/>
      <c r="C180" s="935"/>
      <c r="D180" s="935"/>
    </row>
    <row r="181" spans="1:4" s="938" customFormat="1" ht="12.75" x14ac:dyDescent="0.2">
      <c r="A181" s="935"/>
      <c r="B181" s="935"/>
      <c r="C181" s="935"/>
      <c r="D181" s="935"/>
    </row>
    <row r="182" spans="1:4" s="938" customFormat="1" ht="12.75" x14ac:dyDescent="0.2">
      <c r="A182" s="935"/>
      <c r="B182" s="935"/>
      <c r="C182" s="935"/>
      <c r="D182" s="935"/>
    </row>
    <row r="183" spans="1:4" s="938" customFormat="1" ht="12.75" x14ac:dyDescent="0.2">
      <c r="A183" s="935"/>
      <c r="B183" s="935"/>
      <c r="C183" s="935"/>
      <c r="D183" s="935"/>
    </row>
    <row r="184" spans="1:4" s="938" customFormat="1" ht="12.75" x14ac:dyDescent="0.2">
      <c r="A184" s="935"/>
      <c r="B184" s="935"/>
      <c r="C184" s="935"/>
      <c r="D184" s="935"/>
    </row>
    <row r="185" spans="1:4" s="938" customFormat="1" ht="12.75" x14ac:dyDescent="0.2">
      <c r="A185" s="935"/>
      <c r="B185" s="935"/>
      <c r="C185" s="935"/>
      <c r="D185" s="935"/>
    </row>
    <row r="186" spans="1:4" s="938" customFormat="1" ht="12.75" x14ac:dyDescent="0.2">
      <c r="A186" s="935"/>
      <c r="B186" s="935"/>
      <c r="C186" s="935"/>
      <c r="D186" s="935"/>
    </row>
    <row r="187" spans="1:4" s="938" customFormat="1" x14ac:dyDescent="0.25">
      <c r="A187" s="940"/>
      <c r="B187" s="940"/>
      <c r="C187" s="940"/>
      <c r="D187" s="940"/>
    </row>
    <row r="188" spans="1:4" s="938" customFormat="1" x14ac:dyDescent="0.25">
      <c r="A188" s="940"/>
      <c r="B188" s="940"/>
      <c r="C188" s="940"/>
      <c r="D188" s="940"/>
    </row>
  </sheetData>
  <sheetProtection selectLockedCells="1" selectUnlockedCells="1"/>
  <protectedRanges>
    <protectedRange sqref="D75" name="Tartomány1_2_1_1_1"/>
  </protectedRanges>
  <mergeCells count="19">
    <mergeCell ref="A40:A41"/>
    <mergeCell ref="B40:B41"/>
    <mergeCell ref="A52:A53"/>
    <mergeCell ref="B52:B53"/>
    <mergeCell ref="A55:A56"/>
    <mergeCell ref="B55:B56"/>
    <mergeCell ref="A1:D1"/>
    <mergeCell ref="A2:D2"/>
    <mergeCell ref="A3:A4"/>
    <mergeCell ref="B3:B4"/>
    <mergeCell ref="C3:D3"/>
    <mergeCell ref="A158:A159"/>
    <mergeCell ref="B158:B159"/>
    <mergeCell ref="A124:A125"/>
    <mergeCell ref="B124:B125"/>
    <mergeCell ref="A128:A130"/>
    <mergeCell ref="B128:B130"/>
    <mergeCell ref="A143:A144"/>
    <mergeCell ref="B143:B144"/>
  </mergeCells>
  <pageMargins left="0.75" right="0.75" top="1" bottom="1" header="0.5" footer="0.5"/>
  <pageSetup paperSize="9" scale="77" orientation="portrait" r:id="rId1"/>
  <headerFooter alignWithMargins="0">
    <oddHeader>&amp;R&amp;"Arial,Normál"&amp;12 1/1. számú melléklet a  bűnügyi igazgatási alapképzési szak tantervéhez</oddHeader>
    <oddFooter>&amp;R&amp;Z&amp;F  &amp;D</oddFooter>
  </headerFooter>
  <rowBreaks count="1" manualBreakCount="1">
    <brk id="60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15" ma:contentTypeDescription="Új dokumentum létrehozása." ma:contentTypeScope="" ma:versionID="5620807981e15e08edf498938cd19286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8e4d54f271a84999fff7c46ea80040c1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Props1.xml><?xml version="1.0" encoding="utf-8"?>
<ds:datastoreItem xmlns:ds="http://schemas.openxmlformats.org/officeDocument/2006/customXml" ds:itemID="{0DE5E70E-10F1-4D41-BF54-7FCC09DBB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DA8489-D15B-4699-882A-FF7E663A3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5A04C1-EFE8-4FA4-9959-712079B92F99}">
  <ds:schemaRefs>
    <ds:schemaRef ds:uri="http://purl.org/dc/terms/"/>
    <ds:schemaRef ds:uri="http://www.w3.org/XML/1998/namespace"/>
    <ds:schemaRef ds:uri="http://purl.org/dc/elements/1.1/"/>
    <ds:schemaRef ds:uri="23ed7243-56cb-49c8-85d3-809170292752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bb055224-0e5d-42cf-bd71-66621e80eb4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SZAK</vt:lpstr>
      <vt:lpstr>HATÁRRENDÉSZ</vt:lpstr>
      <vt:lpstr>Idegenrendészeti</vt:lpstr>
      <vt:lpstr>Igrend</vt:lpstr>
      <vt:lpstr>Közlekedés</vt:lpstr>
      <vt:lpstr>Közrendvédelmi</vt:lpstr>
      <vt:lpstr>Előtanulmányi rend</vt:lpstr>
      <vt:lpstr>Közlekedés!Nyomtatási_terület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VKI mintatanterv</dc:title>
  <dc:subject>tanterv első változat</dc:subject>
  <dc:creator>Grósz</dc:creator>
  <cp:lastModifiedBy>Mikóczi Márta</cp:lastModifiedBy>
  <cp:lastPrinted>2023-12-08T09:02:31Z</cp:lastPrinted>
  <dcterms:created xsi:type="dcterms:W3CDTF">2011-10-11T07:28:39Z</dcterms:created>
  <dcterms:modified xsi:type="dcterms:W3CDTF">2025-11-24T08:26:55Z</dcterms:modified>
  <cp:category>munkaanyag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